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'Arkusz1'!$A$1:$E$1130</definedName>
  </definedNames>
  <calcPr fullCalcOnLoad="1"/>
</workbook>
</file>

<file path=xl/sharedStrings.xml><?xml version="1.0" encoding="utf-8"?>
<sst xmlns="http://schemas.openxmlformats.org/spreadsheetml/2006/main" count="1054" uniqueCount="296">
  <si>
    <t>Nr oferty</t>
  </si>
  <si>
    <t>Nazwa, siedziba i adres Wykonawcy</t>
  </si>
  <si>
    <t>Cena oferty</t>
  </si>
  <si>
    <t>PROFARM PS Sp. z o.o.
05-500 Stara Iwiczna, ul. Słoneczna 96</t>
  </si>
  <si>
    <t>BAXTER POLSKA Sp. z o.o.
00-380 Warszawa, ul. Kruczkowskiego 8</t>
  </si>
  <si>
    <t>FRESENIUS KABI POLSKA Sp. z o.o.
01-209 Warszawa, ul. Hrubieszowska 2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</si>
  <si>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PGF URTICA Sp. z o.o.
54-613 Wrocław, ul. Krzemieniecka 120
PGF HURT Sp. z o.o.
91-342 Łódź, ul. Zbąszyńska 3</t>
  </si>
  <si>
    <t>SALUS INTERNATIONAL Sp. z o.o.
40-273 Katowice, ul. Pułaskiego 9</t>
  </si>
  <si>
    <t>Centrala Farmaceutyczna CEFARM S.A.
01-248 Warszawa, ul. Jana Kazimierza 16</t>
  </si>
  <si>
    <t>ASCLEPIOS SA
50-502 Wrocław, ul. Hubska 44</t>
  </si>
  <si>
    <t>Zakłady Farmaceutyczne POLPHARMA SA
83-200 Starogard Gdański, ul. Pelplińska 19</t>
  </si>
  <si>
    <t>EGIS POLSKA DYSTRYBUCJA Sp. z o.o.
02-146 Warszawa, ul. 17 Stycznia 45D</t>
  </si>
  <si>
    <t>MIP PHARMA POLSKA Sp. z o.o.
80-175 Gdańsk, ul. Orzechowa 5</t>
  </si>
  <si>
    <t>LEK S.A.
95-010 Stryków, ul. Podlipie 16</t>
  </si>
  <si>
    <t>FARMACOL S.A.
40-541 Katowice, ul. Rzepakowa 2</t>
  </si>
  <si>
    <t>SANOFI-AVENTIS Sp. z o.o.
00-203 Warszawa, ul. Bonifraterska 17</t>
  </si>
  <si>
    <t>AESCULAP CHIFA Sp. z o.o.
64-300 Nowy Tomyśl, ul. Tysiąclecia 14</t>
  </si>
  <si>
    <t>NEUCA SA
87-100 Toruń, ul. Szosa Bydgoska 58</t>
  </si>
  <si>
    <t>GSK SERVICES Sp. z o.o.
60-322 Poznań, ul. Grunwaldzka 189</t>
  </si>
  <si>
    <t>INTRA Sp. z o.o.
03-310 Warszawa, ul. Odrowąża 11</t>
  </si>
  <si>
    <t>IMED POLAND Sp. z o.o.
02-819 Warszawa, ul. Puławska 314</t>
  </si>
  <si>
    <t>Przedsiębiorstwo Zaopatrzenia Lecznictwa 
CEZAL LUBLIN Sp. z o.o.
20-147 Lublin, ul. Al.. Spóldzielczości Pracy 38</t>
  </si>
  <si>
    <t>MEDYK PLUS Sp. z o.o.
03-885 Warszawa, ul. Księcia Ziemowita 53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</si>
  <si>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AMGEN Sp. z o.o.
02-672 Warszawa, ul. Domaniewska 50
NETTLE SA
50-502 Wrocław, ul. Hubska 44</t>
  </si>
  <si>
    <t>NOBIPHARM Sp. z o.o.
01-793 Warszawa, ul. Rydygiera 8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</si>
  <si>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ANPHARM                                                                                                                                                                                                                                                                                                                      Przedsiębiorstwo Farmaceutyczne SA
03-236 Warszawa, ul. Annopol 6B
SERVIER POLSKA SERVICES Sp. z o.o.
03-236 Warszawa, ul. Annopol 6B</t>
  </si>
  <si>
    <t>DELFARMA Sp. z o.o.
93-231 Łódź, ul. Dostawcza 17</t>
  </si>
  <si>
    <t>SERVIER POLSKA SERVICES Sp. z o.o.
03-236 Warszawa, ul. Annopol 6B</t>
  </si>
  <si>
    <t>Natur Produkt ZDROVIT Sp. z o.o.
01-918 Warszawa, ul. Nocznickiego 31</t>
  </si>
  <si>
    <t>konsorcjum:                                                                                                                                                                                                                                                                                                                                ASPEN PHARMA IRELAND Limited
Irlandia, Dublin 2
NETTLE SA
50-502 Wrocław, ul. Hubska 44</t>
  </si>
  <si>
    <t>ABBVIE Sp. z o.o.
02-676 Warszawa, ul. Postępu 21B</t>
  </si>
  <si>
    <t>STORKPHARM Sp. z o.o.
42-200 Częstochowa, ul. Piastowska 235</t>
  </si>
  <si>
    <t>BIALMED Sp. z o.o.
12-230 Biała Piska, ul. Konopnickiej 11A</t>
  </si>
  <si>
    <t>GAMBRO POLAND Sp. z o.o.
04-769 Warszawa, ul. Cylichowska 13/15</t>
  </si>
  <si>
    <t>FARMACOL SA
40-541 Katowice, ul. Rzepakowa 2</t>
  </si>
  <si>
    <t>LEK SA
95-100 Stryków, ul. Podlipie 16</t>
  </si>
  <si>
    <t>Sprawę prowadzi:</t>
  </si>
  <si>
    <t>Iwona Jasińska</t>
  </si>
  <si>
    <t xml:space="preserve">Z-ca Kierownika </t>
  </si>
  <si>
    <t>Działu Zamówień Publicznych</t>
  </si>
  <si>
    <t>T R A D Y C Y J N I E   P R O F E S J O N A L N I   -  L E C Z Y M Y  Z  P A S J Ą   -   O P I E K U J E M Y   S I Ę   Z   T R O S K Ą</t>
  </si>
  <si>
    <t>PAKIET  1  -  ACICLOVIR</t>
  </si>
  <si>
    <t>PAKIET  2  -  ALLANTOINUM</t>
  </si>
  <si>
    <t>PAKIET   3 -  ALLOPURINOLUM</t>
  </si>
  <si>
    <t>PAKIET  4  -  ALPROSTADIL</t>
  </si>
  <si>
    <t>PAKIET  5  -  ALTEPLASUM</t>
  </si>
  <si>
    <t>PAKIET  6  -  ANTAZOLINUM</t>
  </si>
  <si>
    <t>PAKIET  7  -  AQUA PRO INIECTIONE</t>
  </si>
  <si>
    <t>PAKIET  8  -  BETAMETHASONUM</t>
  </si>
  <si>
    <t>PAKIET  9  -   BISACODYL</t>
  </si>
  <si>
    <t>PAKIET  10  -  CABERGOLINE</t>
  </si>
  <si>
    <t>PAKIET  11  -  CALCIUM CARBONATE</t>
  </si>
  <si>
    <t>PAKIET  12  -  CARBETOCIN</t>
  </si>
  <si>
    <t>PAKIET  13  -  CEFAZOLINUM</t>
  </si>
  <si>
    <t>PAKIET  14 -  CEFOTAXIME</t>
  </si>
  <si>
    <t>PAKIET  15  -  CEFTRIAXONE</t>
  </si>
  <si>
    <t>PAKIET  16  -  CEFUROXIME</t>
  </si>
  <si>
    <t>PAKIET  17  -  CEFUROXIME</t>
  </si>
  <si>
    <t>PAKIET  18  -  CEFUROXIME AXETIL</t>
  </si>
  <si>
    <t>PAKIET  19  -  CLARITHROMYCIN</t>
  </si>
  <si>
    <t>PAKIET  20  -  CLOXACILLIN</t>
  </si>
  <si>
    <t>PAKIET  21  -  COLLAGENASUM</t>
  </si>
  <si>
    <t>PAKIET  22  -  DARBEPOETIN ALFA</t>
  </si>
  <si>
    <t>PAKIET  23  -  DENOSUMAB</t>
  </si>
  <si>
    <t>PAKIET  24  -  DESFLURAN</t>
  </si>
  <si>
    <t>PAKIET  25  -  DEXAMETHASONE</t>
  </si>
  <si>
    <t>PAKIET  26  -  DEXAMETHASONE</t>
  </si>
  <si>
    <t>PAKIET  27  -  DEXAMETHASONE</t>
  </si>
  <si>
    <t>PAKIET  28  -  DIETA CZĄSTKOWA O WYSOKIEJ ZAWARTOŚCI BIAŁKA I WAPNIA</t>
  </si>
  <si>
    <t>PAKIET  29  -  DIETA KOMPLETNA DO PODAWANIA PRZEZ ZGŁĘBNIK</t>
  </si>
  <si>
    <t>PAKIET  30  -  DIETA KOMPLETNA, PEPTYDOWA, NORMOKALORYCZNA (1 KCAL/ML)</t>
  </si>
  <si>
    <t>PAKIET  31  -  DIETA KOMPLETNA, WYSOKOBIAŁKOWA</t>
  </si>
  <si>
    <t>PAKIET  32  -   DIETA NORMALIZUJĄCA GLIKEMIĘ</t>
  </si>
  <si>
    <t>PAKIET  34  -  DIMETICONUM</t>
  </si>
  <si>
    <t>PAKIET  35  -  DIMETICONUM LUB SIMETICONUM</t>
  </si>
  <si>
    <t>PAKIET  36  -  ETOMIDATE</t>
  </si>
  <si>
    <t>PAKIET  37  -  ETHYL CHLORIDE</t>
  </si>
  <si>
    <t>PAKIET  38  -  FENOTEROLUM + IPRATROPII BROMIDUM</t>
  </si>
  <si>
    <t>PAKIET  39  -  FERROSI SULFAS</t>
  </si>
  <si>
    <t>PAKIET  40  -  FLUCONAZOLE</t>
  </si>
  <si>
    <t>PAKIET  41  -  GENTAMICINUM</t>
  </si>
  <si>
    <t>PAKIET  42  -  GLUCOSUM</t>
  </si>
  <si>
    <t>PAKIET  43  -  GLYCERYL TRINITRATE</t>
  </si>
  <si>
    <t>PAKIET  44  -  HALOPERIDOLUM</t>
  </si>
  <si>
    <t>PAKIET  45  -  HYDROCORTISONUM</t>
  </si>
  <si>
    <t>PAKIET  46  -  HYDROCORTISONUM</t>
  </si>
  <si>
    <t>PAKIET  47  -  HYDROXYZINE</t>
  </si>
  <si>
    <t>PAKIET  48  -  HYOSCINE BUTYLBROMIDE</t>
  </si>
  <si>
    <t>PAKIET  49  -  HYOSCINE BUTYLBROMIDE</t>
  </si>
  <si>
    <t>PAKIET  50  -  IBUPROFEN</t>
  </si>
  <si>
    <t>PAKIET  51  -  IPRATROPII BROMIDUM</t>
  </si>
  <si>
    <t>PAKIET  52  -  KALII CITRAS + KALII HYDROGENCARBONAS</t>
  </si>
  <si>
    <t>PAKIET  53  -  LEVOFLOXACIN</t>
  </si>
  <si>
    <t>PAKIET  54  -  LEVOFLOXACIN</t>
  </si>
  <si>
    <t>PAKIET  55  -  LEVOFLOXACIN</t>
  </si>
  <si>
    <t>PAKIET  56  -  LIDOCAINUM HYDROCHLORIDUM</t>
  </si>
  <si>
    <t>PAKIET  57  -  LIDOCAINUM HYDROCHLORIDUM</t>
  </si>
  <si>
    <t>PAKIET  58  -   LIDOCAINUM HYDROCHLORIDUM</t>
  </si>
  <si>
    <t>PAKIET  59  -  LIDOCAINUM HYDROCHLORIDUM + NOREPINEPHRINUM</t>
  </si>
  <si>
    <t>PAKIET  60  -  LINI OLEUM VIRGINALE + LANOLINUM + VASELINUM / VITAMINUM F</t>
  </si>
  <si>
    <t>PAKIET  61  -  LINI OLEUM VIRGINALE + UNG. CUM AC. BORICUM + EUCERINUM 
                         + LANOLINUM / VITAMINUM F</t>
  </si>
  <si>
    <t>PAKIET  62  -  LINI OLEUM VIRGINALE / VITAMINUM F</t>
  </si>
  <si>
    <t>PAKIET  63  -   LOPERAMIDUM</t>
  </si>
  <si>
    <t>PAKIET  64  -  MACROGOLE</t>
  </si>
  <si>
    <t>PAKIET  65  -  MESALAZINE</t>
  </si>
  <si>
    <t>PAKIET  66  -  METHYLPREDNISOLONE</t>
  </si>
  <si>
    <t>PAKIET  67  -  METOCLOPRAMIDUM</t>
  </si>
  <si>
    <t>PAKIET 68   -  MIVACURIUM CHLORIDE</t>
  </si>
  <si>
    <t>PAKIET  69  -   NEOMYCIN</t>
  </si>
  <si>
    <t>PAKIET   71 -  PANCREATINUM</t>
  </si>
  <si>
    <t>PAKIET 72   -  PAPAVERINUM</t>
  </si>
  <si>
    <t>PAKIET 73   -  PHENYLBUTAZONUM</t>
  </si>
  <si>
    <t>PAKIET  74  -  PHYTOMENADIONE</t>
  </si>
  <si>
    <t>PAKIET  75  -  POLIACRYLIC ACID</t>
  </si>
  <si>
    <t>PAKIET   76  -  PORACTANT ALFA</t>
  </si>
  <si>
    <t>PAKIET  77  -  POTASSIUM CHLORIDE</t>
  </si>
  <si>
    <t>PAKIET  78  -  PROGESTERONUM</t>
  </si>
  <si>
    <t>PAKIET  79  -  RANITIDINUM</t>
  </si>
  <si>
    <t>PAKIET  80  -  ROCURONIUM BROMIDE</t>
  </si>
  <si>
    <t>PAKIET  81  -  SULFAMETHOXAZOLUM, TRIMETHOPRIM</t>
  </si>
  <si>
    <t>PAKIET  82  -  SULFATHIAZOLUM</t>
  </si>
  <si>
    <t>PAKIET 83   -  SULFATHIAZOLUM</t>
  </si>
  <si>
    <t>PAKIET  84  -  SUXAMETHONIUM CHLORIDE</t>
  </si>
  <si>
    <t>PAKIET 85   -  THEOPHYLLINUM</t>
  </si>
  <si>
    <t>PAKIET 86   -  THIETHYLPERAZINUM</t>
  </si>
  <si>
    <t>PAKIET  87  -  TORASEMIDE</t>
  </si>
  <si>
    <t>PAKIET  88  -  VANCOMYCIN</t>
  </si>
  <si>
    <t>PAKIET  89  -  VANCOMYCIN</t>
  </si>
  <si>
    <t>PAKIET  33  -  DIETA WYSOKOBIAŁKOWA, BOGATORESZTKOWA, KOMPLETNA, 
                         HIPERKALORYCZNA</t>
  </si>
  <si>
    <t>FRESENIUS KABI POLSKA Sp. z o.o.
02-305 Warszawa, Al. Jerozolimskie 134</t>
  </si>
  <si>
    <t>AMGEN Sp.z o.o.
02-715 Warszawa, ul. Puławska 145</t>
  </si>
  <si>
    <t>TRAMCO Sp. z o.o.
05-860 Płochocin, Wolskie ul. Wolska 14</t>
  </si>
  <si>
    <t>Centrala Farmaceutyczna CEFARM SA
01-248 Warszawa, ul. Jana Kazimierza 16</t>
  </si>
  <si>
    <t>LEK SA
95-010 Stryków, ul. Podlipie 16</t>
  </si>
  <si>
    <t>FARMACOL-LOGISTYKA Sp. z o.o.
40-431 Katowice, ul. Szopienicka 77</t>
  </si>
  <si>
    <t>BIALMED Sp. z o.o.
02-546 Warszawa, ul. Kazimierzowska 46/48/35</t>
  </si>
  <si>
    <t>SALUS INTERNATIONAL Sp.z o.o.
40-273 Katowice, ul. Pułaskiego 9</t>
  </si>
  <si>
    <t>konsorcjum:
URTICA Sp. z o.o.
54-613 Wrocław, ul. Krzemieniecka 120
POLSKA GRUPA FARMACEUTYCZNA SA
91-342 Łódź, ul. Zbąszyńska 3</t>
  </si>
  <si>
    <t xml:space="preserve">OGŁOSZENIE O WYBORZE NAJKORZYUSTNIEJSZEJ OFERTY W PRZETARGU NIEOGRANICZONYM 
NA DOSTAWĘ PRODUKTÓW LECZNICZYCH (ZP - 43/2019)
</t>
  </si>
  <si>
    <t>Punkty</t>
  </si>
  <si>
    <t xml:space="preserve">                   PAKIET 70   -  NISKOOSMOLARNY NIEJONOWY JODOWANY 
                                             ŚRODEK KONTRASTOWY DO STOSOWANIA W KARDIOLOGII</t>
  </si>
  <si>
    <t>* cena wynika z dokonania poprawy oczywistej omyłki rachunkowej (10 x 521,55 zł = 5.215,50 zł + 417,24 zł VAT= 5.632,74 zł). Podstawa prawna - art. 87 ust. 2 pkt 2 ustawy Pzp.</t>
  </si>
  <si>
    <t>* cena wynika z dokonania poprawy oczywistej omyłki rachunkowej (5000 x 4,92 zł = 24.600,00 zł + 1.968,00 zł VAT= 26.568,00 zł). Podstawa prawna - art. 87 ust. 2 pkt 2 ustawy Pzp.</t>
  </si>
  <si>
    <t>* cena wynika z dokonania poprawy oczywistej omyłki rachunkowej (3000 x 4,79 zł = 14.370,00 zł + 1.149,60 zł VAT= 15.519,60 zł). Podstawa prawna - art. 87 ust. 2 pkt 2 ustawy Pzp.</t>
  </si>
  <si>
    <t>* cena wynika z dokonania poprawy oczywistej omyłki rachunkowej (6000 x 5,30 zł = 31.800,00 zł + 2.544,00 zł VAT= 34.344,00 zł). Podstawa prawna - art. 87 ust. 2 pkt 2 ustawy Pzp.</t>
  </si>
  <si>
    <t>* cena wynika z dokonania poprawy oczywistej omyłki rachunkowej (6000 x 9,33 zł = 55.980,00 zł + 4.478,40 zł VAT= 60.458,40 zł). Podstawa prawna - art. 87 ust. 2 pkt 2 ustawy Pzp.</t>
  </si>
  <si>
    <t>* cena wynika z dokonania poprawy oczywistej omyłki rachunkowej (1000 x 5,08 zł = 5.080,00 zł + 406,40 zł VAT= 5.486,40 zł). Podstawa prawna - art. 87 ust. 2 pkt 2 ustawy Pzp.</t>
  </si>
  <si>
    <t>* cena wynika z dokonania poprawy oczywistej omyłki rachunkowej (600 x 39,02 zł = 23.412,00 zł + 1.872,96 zł VAT = 25.284,96 zł). Podstawa prawna - art. 87 ust. 2 pkt 2 ustawy Pzp.</t>
  </si>
  <si>
    <t>* cena wynika z dokonania poprawy oczywistej omyłki rachunkowej (50 x 15,32 zł = 766,00 zł + 61,28 zł VAT = 827,28 zł). Podstawa prawna - art. 87 ust. 2 pkt 2 ustawy Pzp.</t>
  </si>
  <si>
    <t>* cena wynika z dokonania poprawy oczywistej omyłki rachunkowej (1500 x 12,73 zł = 19.095,00 zł + 1.527,60 zł VAT = 20.622,60 zł). Podstawa prawna - art. 87 ust. 2 pkt 2 ustawy Pzp.</t>
  </si>
  <si>
    <t>* cena wynika z dokonania poprawy oczywistej omyłki rachunkowej (30 x 29,23 zł = 876,90 zł + 70,15 zł VAT = 947,05 zł). Podstawa prawna - art. 87 ust. 2 pkt 2 ustawy Pzp.</t>
  </si>
  <si>
    <t>* cena wynika z dokonania poprawy oczywistej omyłki rachunkowej (200 x 12,01 zł = 2.402,00 zł + 192,16 zł VAT = 2.594,16 zł). Podstawa prawna - art. 87 ust. 2 pkt 2 ustawy Pzp.</t>
  </si>
  <si>
    <t>* cena wynika z dokonania poprawy oczywistej omyłki rachunkowej (100 x 14,01 zł = 1.401,00 zł + 112,08 zł VAT = 1.513,08 zł). Podstawa prawna - art. 87 ust. 2 pkt 2 ustawy Pzp.</t>
  </si>
  <si>
    <t>* cena wynika z dokonania poprawy oczywistej omyłki rachunkowej (50 x 15,80 zł = 790,00 zł + 63,20 zł VAT = 853,20 zł). Podstawa prawna - art. 87 ust. 2 pkt 2 ustawy Pzp.</t>
  </si>
  <si>
    <t>* cena wynika z dokonania poprawy oczywistej omyłki rachunkowej (15 x 11,22 zł = 168,30 zł + 13,46 zł VAT = 181,76 zł). Podstawa prawna - art. 87 ust. 2 pkt 2 ustawy Pzp.</t>
  </si>
  <si>
    <t>* cena wynika z dokonania poprawy oczywistej omyłki rachunkowej (50 x 11,52 zł = 576,00 zł + 46,08 zł VAT = 622,08 zł). Podstawa prawna - art. 87 ust. 2 pkt 2 ustawy Pzp.</t>
  </si>
  <si>
    <t>* cena wynika z dokonania poprawy oczywistej omyłki rachunkowej (50 x 28,95 zł = 1.447,50 zł + 115,80 zł VAT = 1.563,30 zł). Podstawa prawna - art. 87 ust. 2 pkt 2 ustawy Pzp.</t>
  </si>
  <si>
    <t>* cena wynika z dokonania poprawy oczywistej omyłki rachunkowej (230 x 17,01 zł = 3.912,30 zł + 312,98 zł VAT = 4.225,28 zł). Podstawa prawna - art. 87 ust. 2 pkt 2 ustawy Pzp.</t>
  </si>
  <si>
    <t>* cena wynika z dokonania poprawy oczywistej omyłki rachunkowej (50 x 10,06 zł = 503,00 zł + 40,24 zł VAT = 543,24 zł). Podstawa prawna - art. 87 ust. 2 pkt 2 ustawy Pzp.</t>
  </si>
  <si>
    <t>* cena wynika z dokonania poprawy oczywistej omyłki rachunkowej (25 x 25,03 zł = 625,75 zł + 50,06 zł VAT = 675,81 zł). Podstawa prawna - art. 87 ust. 2 pkt 2 ustawy Pzp.</t>
  </si>
  <si>
    <t>* cena wynika z dokonania poprawy oczywistej omyłki rachunkowej (80 x 41,76 zł = 3.340,80 zł + 267,26 zł VAT = 3.608,06 zł). Podstawa prawna - art. 87 ust. 2 pkt 2 ustawy Pzp.</t>
  </si>
  <si>
    <t>* cena wynika z dokonania poprawy oczywistej omyłki rachunkowej (60 x 25,42 zł = 1.525,20 zł + 122,02 zł VAT = 1.647,22 zł). Podstawa prawna - art. 87 ust. 2 pkt 2 ustawy Pzp.</t>
  </si>
  <si>
    <t>* cena wynika z dokonania poprawy oczywistej omyłki rachunkowej (600 x 90,05 zł = 54.030,00 zł + 4.322,40 zł VAT = 58.352,40 zł). Podstawa prawna - art. 87 ust. 2 pkt 2 ustawy Pzp.</t>
  </si>
  <si>
    <t>* cena wynika z dokonania poprawy oczywistej omyłki rachunkowej (200 x 75,04 zł = 15.008,00 zł + 1.200,64 zł VAT = 16.208,64 zł). Podstawa prawna - art. 87 ust. 2 pkt 2 ustawy Pzp.</t>
  </si>
  <si>
    <t>* cena wynika z dokonania poprawy oczywistej omyłki rachunkowej (160 x 3,86 zł = 617,60 zł + 49,41 zł VAT = 667,01 zł). Podstawa prawna - art. 87 ust. 2 pkt 2 ustawy Pzp.</t>
  </si>
  <si>
    <t>* cena wynika z dokonania poprawy oczywistej omyłki rachunkowej (160 x 17,53 zł = 2.804,80 zł + 224,38 zł VAT = 3.029,18 zł). Podstawa prawna - art. 87 ust. 2 pkt 2 ustawy Pzp.</t>
  </si>
  <si>
    <t>* cena wynika z dokonania poprawy oczywistej omyłki rachunkowej (60 x 10,27 zł = 616,20 zł + 49,30 zł VAT = 665,50 zł). Podstawa prawna - art. 87 ust. 2 pkt 2 ustawy Pzp.</t>
  </si>
  <si>
    <t>* cena wynika z dokonania poprawy oczywistej omyłki rachunkowej (200 x 3,44 zł = 688,00 zł + 55,04 zł VAT = 743,04 zł). Podstawa prawna - art. 87 ust. 2 pkt 2 ustawy Pzp.</t>
  </si>
  <si>
    <t>* cena wynika z dokonania poprawy oczywistej omyłki rachunkowej (50 x 10,76 zł = 538,00 zł + 43,04 zł VAT = 581,04 zł). Podstawa prawna - art. 87 ust. 2 pkt 2 ustawy Pzp.</t>
  </si>
  <si>
    <t>* cena wynika z dokonania poprawy oczywistej omyłki rachunkowej (200 x 13,52 zł = 2.704,00 zł + 216,04 zł VAT = 2.920,04 zł). Podstawa prawna - art. 87 ust. 2 pkt 2 ustawy Pzp.</t>
  </si>
  <si>
    <t>* cena wynika z dokonania poprawy oczywistej omyłki rachunkowej (40 x 50,65 zł = 2.026,00 zł + 162,08 zł VAT = 2.188,08 zł). Podstawa prawna - art. 87 ust. 2 pkt 2 ustawy Pzp.</t>
  </si>
  <si>
    <t>* cena wynika z dokonania poprawy oczywistej omyłki rachunkowej (50 x 7,96 zł = 398,00 zł + 31,84 zł VAT = 429,84 zł). Podstawa prawna - art. 87 ust. 2 pkt 2 ustawy Pzp.</t>
  </si>
  <si>
    <t>* cena wynika z dokonania poprawy oczywistej omyłki rachunkowej (900 x 8,01 zł = 7.209,00 zł + 576,72 zł VAT = 7.785,72 zł). Podstawa prawna - art. 87 ust. 2 pkt 2 ustawy Pzp.</t>
  </si>
  <si>
    <t>* cena wynika z dokonania poprawy oczywistej omyłki rachunkowej (250 x 8,01 zł = 2.002,50 zł + 160,20 zł VAT = 2.162,70 zł). Podstawa prawna - art. 87 ust. 2 pkt 2 ustawy Pzp.</t>
  </si>
  <si>
    <t>* cena wynika z dokonania poprawy oczywistej omyłki rachunkowej (50 x 11,11 zł = 555,50 zł + 44,44 zł VAT = 599,94 zł). Podstawa prawna - art. 87 ust. 2 pkt 2 ustawy Pzp.</t>
  </si>
  <si>
    <t>* cena wynika z dokonania poprawy oczywistej omyłki rachunkowej (70 x 4,41 zł = 308,70 zł + 24,70 zł VAT = 333,40 zł). Podstawa prawna - art. 87 ust. 2 pkt 2 ustawy Pzp.</t>
  </si>
  <si>
    <t>* cena wynika z dokonania poprawy oczywistej omyłki rachunkowej (15 x 58,60 zł = 879,00 zł + 70,32 zł VAT = 949,32 zł). Podstawa prawna - art. 87 ust. 2 pkt 2 ustawy Pzp.</t>
  </si>
  <si>
    <t>* cena wynika z dokonania poprawy oczywistej omyłki rachunkowej (115 x 78,55 zł = 9.033,25 zł + 722,66 zł VAT = 9.755,91 zł). Podstawa prawna - art. 87 ust. 2 pkt 2 ustawy Pzp.</t>
  </si>
  <si>
    <t>* cena wynika z dokonania poprawy oczywistej omyłki rachunkowej (300 x 9,08 zł = 2.724,00 zł + 217,92 zł VAT = 2.941,92 zł). Podstawa prawna - art. 87 ust. 2 pkt 2 ustawy Pzp.</t>
  </si>
  <si>
    <t>* cena wynika z dokonania poprawy oczywistej omyłki rachunkowej (20 x 66,26 zł = 1.325,20 zł + 106,02 zł VAT = 1.431,22 zł). Podstawa prawna - art. 87 ust. 2 pkt 2 ustawy Pzp.</t>
  </si>
  <si>
    <t>* cena wynika z dokonania poprawy oczywistej omyłki rachunkowej (50 x 19,02 zł = 951,00 zł + 76,08 zł VAT = 1.027,08 zł). Podstawa prawna - art. 87 ust. 2 pkt 2 ustawy Pzp.</t>
  </si>
  <si>
    <t>* cena wynika z dokonania poprawy oczywistej omyłki rachunkowej (70 x 486,90 zł = 34.083,00 zł + 2.726,64 zł VAT = 36.809,64 zł). Podstawa prawna - art. 87 ust. 2 pkt 2 ustawy Pzp.</t>
  </si>
  <si>
    <t>* cena wynika z dokonania poprawy oczywistej omyłki rachunkowej (30 x 14,02 zł = 420,60 zł + 33,65 zł VAT = 454,25 zł). Podstawa prawna - art. 87 ust. 2 pkt 2 ustawy Pzp.</t>
  </si>
  <si>
    <t>* cena wynika z dokonania poprawy oczywistej omyłki rachunkowej (40 x 19,08 zł = 763,20 zł + 61,06 zł VAT = 824,26 zł). Podstawa prawna - art. 87 ust. 2 pkt 2 ustawy Pzp.</t>
  </si>
  <si>
    <t>* cena wynika z dokonania poprawy oczywistej omyłki rachunkowej (80 x 11,66 zł = 932,80 zł + 74,62 zł VAT = 1.007,42 zł). Podstawa prawna - art. 87 ust. 2 pkt 2 ustawy Pzp.</t>
  </si>
  <si>
    <t>* cena wynika z dokonania poprawy oczywistej omyłki rachunkowej (16 x 2.990,20 zł = 47.843,20 zł + 3.827,46 zł VAT = 51.670,66 zł). Podstawa prawna - art. 87 ust. 2 pkt 2 ustawy Pzp.</t>
  </si>
  <si>
    <t>* cena wynika z dokonania poprawy oczywistej omyłki rachunkowej (400 x 3,38 zł = 1.352,00 zł + 108,16 zł VAT = 1.460,16 zł). Podstawa prawna - art. 87 ust. 2 pkt 2 ustawy Pzp.</t>
  </si>
  <si>
    <t>* cena wynika z dokonania poprawy oczywistej omyłki rachunkowej (70 x 20,05 zł = 1.403,50 zł + 112,28 zł VAT = 1.515,78 zł). Podstawa prawna - art. 87 ust. 2 pkt 2 ustawy Pzp.</t>
  </si>
  <si>
    <t>* cena wynika z dokonania poprawy oczywistej omyłki rachunkowej (380 x 2,82 zł = 1.071,60 zł + 85,73 zł VAT = 1.157,33 zł). Podstawa prawna - art. 87 ust. 2 pkt 2 ustawy Pzp.</t>
  </si>
  <si>
    <t>* cena wynika z dokonania poprawy oczywistej omyłki rachunkowej (30 x 39,95 zł = 1.198,50 zł + 95,88 zł VAT = 1.294,38 zł). Podstawa prawna - art. 87 ust. 2 pkt 2 ustawy Pzp.</t>
  </si>
  <si>
    <t>* cena wynika z dokonania poprawy oczywistej omyłki rachunkowej (500 x 23,03 zł = 11.515,00 zł + 921,20 zł VAT = 12.436,20 zł). Podstawa prawna - art. 87 ust. 2 pkt 2 ustawy Pzp.</t>
  </si>
  <si>
    <t>* cena wynika z dokonania poprawy oczywistej omyłki rachunkowej (20 x 135,08 zł = 2.701,60 zł + 216,13 zł VAT = 2.917,73 zł). Podstawa prawna - art. 87 ust. 2 pkt 2 ustawy Pzp.</t>
  </si>
  <si>
    <t>* cena wynika z dokonania poprawy oczywistej omyłki rachunkowej (50 x 126,10 zł = 6.305,00 zł + 504,40 zł VAT = 6.809,40 zł). Podstawa prawna - art. 87 ust. 2 pkt 2 ustawy Pzp.</t>
  </si>
  <si>
    <t>* cena wynika z dokonania poprawy oczywistej omyłki rachunkowej (400 x 18,12 zł = 7.248,00 zł + 579,84 zł VAT = 7.827,84 zł). Podstawa prawna - art. 87 ust. 2 pkt 2 ustawy Pzp.</t>
  </si>
  <si>
    <t>* cena wynika z dokonania poprawy oczywistej omyłki rachunkowej (8,88 x 138,00 zł = 1.149,54 zł + 57,48 zł VAT = 1.07,02 zł). Podstawa prawna - art. 87 ust. 2 pkt 2 ustawy Pzp.</t>
  </si>
  <si>
    <t>* cena wynika z dokonania poprawy oczywistej omyłki rachunkowej (83,33 x 114,00 zł = 9.499,62 zł + 474,98 zł VAT = 9.974,60 zł). Podstawa prawna - art. 87 ust. 2 pkt 2 ustawy Pzp.</t>
  </si>
  <si>
    <t>przekroczenie bez P. 63, 80</t>
  </si>
  <si>
    <t>18 600,00
18 619,20 *</t>
  </si>
  <si>
    <t>Z-ca DYREKTORA
ds. Ekonomicznych
Elżbieta Błaszczyk</t>
  </si>
  <si>
    <r>
      <t xml:space="preserve">Zamawiający jako najkorzystniejszą wybrał ofertę nr 12. </t>
    </r>
    <r>
      <rPr>
        <sz val="10"/>
        <rFont val="Arial"/>
        <family val="2"/>
      </rPr>
      <t>Oferta z najniższą ceną.</t>
    </r>
  </si>
  <si>
    <r>
      <t>*</t>
    </r>
    <r>
      <rPr>
        <sz val="10"/>
        <rFont val="Arial"/>
        <family val="2"/>
      </rPr>
      <t xml:space="preserve"> cena wynika z dokonania poprawy oczywistej omyłki rachunkowej. (4000 x 4,31 zł = 17.240,00 zł + 1.379,20 zł VAT= 18.619,20 zł). Podstawa prawna - art. 87 ust. 2 pkt 2 ustawy Pzp.</t>
    </r>
  </si>
  <si>
    <r>
      <rPr>
        <strike/>
        <sz val="10"/>
        <rFont val="Arial"/>
        <family val="2"/>
      </rPr>
      <t>10 530,00</t>
    </r>
    <r>
      <rPr>
        <sz val="10"/>
        <rFont val="Arial"/>
        <family val="2"/>
      </rPr>
      <t xml:space="preserve">
10 536,48 *</t>
    </r>
  </si>
  <si>
    <r>
      <t>*</t>
    </r>
    <r>
      <rPr>
        <sz val="10"/>
        <rFont val="Arial"/>
        <family val="2"/>
      </rPr>
      <t xml:space="preserve"> cena wynika z dokonania poprawy oczywistej omyłki rachunkowej. (1800 x 5,42 zł = 9.756,00 zł + 780,48 zł VAT= 10.536,48 zł). Podstawa prawna - art. 87 ust. 2 pkt 2 ustawy Pzp.</t>
    </r>
  </si>
  <si>
    <r>
      <rPr>
        <strike/>
        <sz val="10"/>
        <rFont val="Arial"/>
        <family val="2"/>
      </rPr>
      <t>444,80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444,96 </t>
    </r>
    <r>
      <rPr>
        <sz val="10"/>
        <rFont val="Arial"/>
        <family val="2"/>
      </rPr>
      <t>*</t>
    </r>
  </si>
  <si>
    <r>
      <t xml:space="preserve">Zamawiający jako najkorzystniejszą wybrał ofertę nr 8. </t>
    </r>
    <r>
      <rPr>
        <sz val="10"/>
        <rFont val="Arial"/>
        <family val="2"/>
      </rPr>
      <t>Oferta z najniższą ceną.</t>
    </r>
  </si>
  <si>
    <r>
      <t>*</t>
    </r>
    <r>
      <rPr>
        <sz val="10"/>
        <rFont val="Arial"/>
        <family val="2"/>
      </rPr>
      <t xml:space="preserve"> cena wynika z dokonania poprawy oczywistej omyłki rachunkowej. (80 x 5,15 zł = 412,00 zł + 32,96 zł VAT= 444,96 zł). Podstawa prawna - art. 87 ust. 2 pkt 2 ustawy Pzp.</t>
    </r>
  </si>
  <si>
    <r>
      <rPr>
        <strike/>
        <sz val="10"/>
        <rFont val="Arial"/>
        <family val="2"/>
      </rPr>
      <t>31 533,00</t>
    </r>
    <r>
      <rPr>
        <sz val="10"/>
        <rFont val="Arial"/>
        <family val="2"/>
      </rPr>
      <t xml:space="preserve">
31 532,98 *</t>
    </r>
  </si>
  <si>
    <r>
      <t xml:space="preserve">Zamawiający jako najkorzystniejszą wybrał ofertę nr 15. </t>
    </r>
    <r>
      <rPr>
        <sz val="10"/>
        <rFont val="Arial"/>
        <family val="2"/>
      </rPr>
      <t>Oferta z najniższą ceną.</t>
    </r>
  </si>
  <si>
    <r>
      <t>*</t>
    </r>
    <r>
      <rPr>
        <sz val="10"/>
        <rFont val="Arial"/>
        <family val="2"/>
      </rPr>
      <t xml:space="preserve"> cena wynika z dokonania poprawy oczywistej omyłki rachunkowej. (12 x 2.433,10 zł = 29.197,20 zł + 2.335,78 zł VAT= 31.532,98 zł). Podstawa prawna - art. 87 ust. 2 pkt 2 ustawy Pzp.</t>
    </r>
  </si>
  <si>
    <r>
      <rPr>
        <strike/>
        <sz val="10"/>
        <rFont val="Arial"/>
        <family val="2"/>
      </rPr>
      <t>143 924,30</t>
    </r>
    <r>
      <rPr>
        <sz val="10"/>
        <rFont val="Arial"/>
        <family val="2"/>
      </rPr>
      <t xml:space="preserve">
143 924,04 *</t>
    </r>
  </si>
  <si>
    <r>
      <t>*</t>
    </r>
    <r>
      <rPr>
        <sz val="10"/>
        <rFont val="Arial"/>
        <family val="2"/>
      </rPr>
      <t xml:space="preserve"> cena wynika z dokonania poprawy oczywistej omyłki rachunkowej (130 x 1.025,10 zł = 133.263,00 zł + 10.661,04 zł VAT= 143.924,04 zł). Podstawa prawna - art. 87 ust. 2 pkt 2 ustawy Pzp.</t>
    </r>
  </si>
  <si>
    <r>
      <t xml:space="preserve">Zamawiający jako najkorzystniejszą wybrał ofertę nr 10.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</si>
  <si>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4 063,00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4 062,96</t>
    </r>
    <r>
      <rPr>
        <sz val="10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</si>
  <si>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cena wynika z dokonania poprawy oczywistej omyłki rachunkowej (100 x 37,62 zł = 3.762,00 zł + 300,96 zł VAT= 4.062,96 zł). Podstawa prawna - art. 87 ust. 2 pkt 2 ustawy Pzp.</t>
    </r>
  </si>
  <si>
    <r>
      <rPr>
        <strike/>
        <sz val="10"/>
        <rFont val="Arial"/>
        <family val="2"/>
      </rPr>
      <t>11 596,00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11 597,04</t>
    </r>
    <r>
      <rPr>
        <sz val="10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</si>
  <si>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cena wynika z dokonania poprawy oczywistej omyłki rachunkowej (650 x 16,52 zł = 10.738,00 zł + 859,04 zł VAT= 11.597,04 zł). Podstawa prawna - art. 87 ust. 2 pkt 2 ustawy Pzp.</t>
    </r>
  </si>
  <si>
    <r>
      <rPr>
        <strike/>
        <sz val="10"/>
        <rFont val="Arial"/>
        <family val="2"/>
      </rPr>
      <t>590,40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590,33</t>
    </r>
    <r>
      <rPr>
        <sz val="10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</si>
  <si>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cena wynika z dokonania poprawy oczywistej omyłki rachunkowej (60 x 9,11 zł = 546,60 zł + 43,73 zł VAT= 590,33 zł). Podstawa prawna - art. 87 ust. 2 pkt 2 ustawy Pzp.</t>
    </r>
  </si>
  <si>
    <r>
      <rPr>
        <strike/>
        <sz val="10"/>
        <rFont val="Arial"/>
        <family val="2"/>
      </rPr>
      <t>1 594,00</t>
    </r>
    <r>
      <rPr>
        <sz val="10"/>
        <rFont val="Arial"/>
        <family val="2"/>
      </rPr>
      <t xml:space="preserve">
1 594,08 *</t>
    </r>
  </si>
  <si>
    <r>
      <t>*</t>
    </r>
    <r>
      <rPr>
        <sz val="10"/>
        <rFont val="Arial"/>
        <family val="2"/>
      </rPr>
      <t xml:space="preserve"> cena wynika z dokonania poprawy oczywistej omyłki rachunkowej (20 x 73,80 zł = 1.476,00 zł + 118,08 zł VAT= 1.594,08 zł). Podstawa prawna - art. 87 ust. 2 pkt 2 ustawy Pzp.</t>
    </r>
  </si>
  <si>
    <r>
      <rPr>
        <strike/>
        <sz val="10"/>
        <rFont val="Arial"/>
        <family val="2"/>
      </rPr>
      <t>1 976,50</t>
    </r>
    <r>
      <rPr>
        <sz val="10"/>
        <rFont val="Arial"/>
        <family val="2"/>
      </rPr>
      <t xml:space="preserve">
1 976,40 *</t>
    </r>
  </si>
  <si>
    <r>
      <t>*</t>
    </r>
    <r>
      <rPr>
        <sz val="10"/>
        <rFont val="Arial"/>
        <family val="2"/>
      </rPr>
      <t xml:space="preserve"> cena wynika z dokonania poprawy oczywistej omyłki rachunkowej (50 x 36,60 zł = 1.830,00 zł + 146,40 zł VAT= 1.976,40 zł). Podstawa prawna - art. 87 ust. 2 pkt 2 ustawy Pzp.</t>
    </r>
  </si>
  <si>
    <r>
      <rPr>
        <strike/>
        <sz val="10"/>
        <rFont val="Arial"/>
        <family val="2"/>
      </rPr>
      <t>5 632,70</t>
    </r>
    <r>
      <rPr>
        <sz val="10"/>
        <rFont val="Arial"/>
        <family val="2"/>
      </rPr>
      <t xml:space="preserve">
5 632,74 *</t>
    </r>
  </si>
  <si>
    <r>
      <rPr>
        <strike/>
        <sz val="10"/>
        <rFont val="Arial"/>
        <family val="2"/>
      </rPr>
      <t>26 550,00</t>
    </r>
    <r>
      <rPr>
        <sz val="10"/>
        <rFont val="Arial"/>
        <family val="2"/>
      </rPr>
      <t xml:space="preserve">
26 568,00 *</t>
    </r>
  </si>
  <si>
    <r>
      <t xml:space="preserve">Zamawiający jako najkorzystniejszą wybrał ofertę nr 13.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</si>
  <si>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15 510,00</t>
    </r>
    <r>
      <rPr>
        <sz val="10"/>
        <rFont val="Arial"/>
        <family val="2"/>
      </rPr>
      <t xml:space="preserve">
15 519,60 *</t>
    </r>
  </si>
  <si>
    <r>
      <rPr>
        <strike/>
        <sz val="10"/>
        <rFont val="Arial"/>
        <family val="2"/>
      </rPr>
      <t>34 320,00</t>
    </r>
    <r>
      <rPr>
        <sz val="10"/>
        <rFont val="Arial"/>
        <family val="2"/>
      </rPr>
      <t xml:space="preserve">
34 344,00 *</t>
    </r>
  </si>
  <si>
    <r>
      <t xml:space="preserve">Zamawiający jako najkorzystniejszą wybrał ofertę nr 5.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</si>
  <si>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60 480,00</t>
    </r>
    <r>
      <rPr>
        <sz val="10"/>
        <rFont val="Arial"/>
        <family val="2"/>
      </rPr>
      <t xml:space="preserve">
60 458,40 *</t>
    </r>
  </si>
  <si>
    <r>
      <rPr>
        <strike/>
        <sz val="10"/>
        <rFont val="Arial"/>
        <family val="2"/>
      </rPr>
      <t>5 490,00</t>
    </r>
    <r>
      <rPr>
        <sz val="10"/>
        <rFont val="Arial"/>
        <family val="2"/>
      </rPr>
      <t xml:space="preserve">
5 486,40 *</t>
    </r>
  </si>
  <si>
    <r>
      <rPr>
        <strike/>
        <sz val="10"/>
        <rFont val="Arial"/>
        <family val="2"/>
      </rPr>
      <t>827,50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827,28</t>
    </r>
    <r>
      <rPr>
        <sz val="10"/>
        <rFont val="Arial"/>
        <family val="2"/>
      </rPr>
      <t xml:space="preserve"> *</t>
    </r>
  </si>
  <si>
    <r>
      <rPr>
        <strike/>
        <sz val="10"/>
        <rFont val="Arial"/>
        <family val="2"/>
      </rPr>
      <t>25 284,00</t>
    </r>
    <r>
      <rPr>
        <sz val="10"/>
        <rFont val="Arial"/>
        <family val="2"/>
      </rPr>
      <t xml:space="preserve">
25 284,96 *</t>
    </r>
  </si>
  <si>
    <r>
      <rPr>
        <strike/>
        <sz val="10"/>
        <rFont val="Arial"/>
        <family val="2"/>
      </rPr>
      <t>20 625,00</t>
    </r>
    <r>
      <rPr>
        <sz val="10"/>
        <rFont val="Arial"/>
        <family val="2"/>
      </rPr>
      <t xml:space="preserve">
20 622,60 *</t>
    </r>
  </si>
  <si>
    <r>
      <rPr>
        <strike/>
        <sz val="10"/>
        <rFont val="Arial"/>
        <family val="2"/>
      </rPr>
      <t>947,10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947,05</t>
    </r>
    <r>
      <rPr>
        <sz val="10"/>
        <rFont val="Arial"/>
        <family val="2"/>
      </rPr>
      <t xml:space="preserve"> *</t>
    </r>
  </si>
  <si>
    <r>
      <rPr>
        <b/>
        <sz val="10"/>
        <rFont val="Arial"/>
        <family val="2"/>
      </rPr>
      <t>Zamawiający jako najkorzystniejszą wybrał ofertę nr 4.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</si>
  <si>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b/>
        <sz val="10"/>
        <rFont val="Arial"/>
        <family val="2"/>
      </rPr>
      <t>Zamawiający jako najkorzystniejszą wybrał ofertę nr 11</t>
    </r>
    <r>
      <rPr>
        <sz val="10"/>
        <rFont val="Arial"/>
        <family val="2"/>
      </rPr>
      <t>. Jedyna złożona oferta. Zamawiający nie dokonywał oceny punktowej.</t>
    </r>
  </si>
  <si>
    <r>
      <rPr>
        <strike/>
        <sz val="10"/>
        <rFont val="Arial"/>
        <family val="2"/>
      </rPr>
      <t>2 594,00</t>
    </r>
    <r>
      <rPr>
        <sz val="10"/>
        <rFont val="Arial"/>
        <family val="2"/>
      </rPr>
      <t xml:space="preserve">
2 594,16*</t>
    </r>
  </si>
  <si>
    <r>
      <rPr>
        <strike/>
        <sz val="10"/>
        <rFont val="Arial"/>
        <family val="2"/>
      </rPr>
      <t>1 513,00</t>
    </r>
    <r>
      <rPr>
        <sz val="10"/>
        <rFont val="Arial"/>
        <family val="2"/>
      </rPr>
      <t xml:space="preserve">
1 513,08*</t>
    </r>
  </si>
  <si>
    <r>
      <rPr>
        <strike/>
        <sz val="10"/>
        <rFont val="Arial"/>
        <family val="2"/>
      </rPr>
      <t>853,00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853,20</t>
    </r>
    <r>
      <rPr>
        <sz val="10"/>
        <rFont val="Arial"/>
        <family val="2"/>
      </rPr>
      <t>*</t>
    </r>
  </si>
  <si>
    <r>
      <t xml:space="preserve">Zamawiający jako najkorzystniejszą wybrał ofertę nr 1.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</si>
  <si>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1 237,03</t>
    </r>
    <r>
      <rPr>
        <sz val="10"/>
        <rFont val="Arial"/>
        <family val="2"/>
      </rPr>
      <t xml:space="preserve">
1 207,02*</t>
    </r>
  </si>
  <si>
    <r>
      <rPr>
        <strike/>
        <sz val="10"/>
        <rFont val="Arial"/>
        <family val="2"/>
      </rPr>
      <t>10 255,90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9 974,60</t>
    </r>
    <r>
      <rPr>
        <sz val="10"/>
        <rFont val="Arial"/>
        <family val="2"/>
      </rPr>
      <t>*</t>
    </r>
  </si>
  <si>
    <r>
      <t xml:space="preserve">Zamawiający jako najkorzystniejszą wybrał ofertę nr 3.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</si>
  <si>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181,80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181,76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</si>
  <si>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622,00</t>
    </r>
    <r>
      <rPr>
        <sz val="10"/>
        <rFont val="Arial"/>
        <family val="2"/>
      </rPr>
      <t xml:space="preserve">
622,08*</t>
    </r>
  </si>
  <si>
    <r>
      <rPr>
        <b/>
        <sz val="10"/>
        <rFont val="Arial"/>
        <family val="2"/>
      </rPr>
      <t>Zamawiający jako najkorzystniejszą wybrał ofertę nr 13.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</si>
  <si>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strike/>
        <sz val="10"/>
        <rFont val="Arial"/>
        <family val="2"/>
      </rPr>
      <t>1 563,50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1 563,30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</si>
  <si>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4 225,10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4 225,28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</si>
  <si>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543,00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543,24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</si>
  <si>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675,75</t>
    </r>
    <r>
      <rPr>
        <sz val="10"/>
        <rFont val="Arial"/>
        <family val="2"/>
      </rPr>
      <t xml:space="preserve">
675,81*</t>
    </r>
  </si>
  <si>
    <r>
      <rPr>
        <b/>
        <sz val="10"/>
        <rFont val="Arial"/>
        <family val="2"/>
      </rPr>
      <t>Zamawiający jako najkorzystniejszą wybrał ofertę nr 14.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</si>
  <si>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strike/>
        <sz val="10"/>
        <rFont val="Arial"/>
        <family val="2"/>
      </rPr>
      <t>3 608,00</t>
    </r>
    <r>
      <rPr>
        <sz val="10"/>
        <rFont val="Arial"/>
        <family val="2"/>
      </rPr>
      <t xml:space="preserve">
3 608,06 *</t>
    </r>
  </si>
  <si>
    <r>
      <rPr>
        <b/>
        <sz val="10"/>
        <rFont val="Arial"/>
        <family val="2"/>
      </rPr>
      <t>Zamawiający jako najkorzystniejszą wybrał ofertę nr 8.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</si>
  <si>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strike/>
        <sz val="10"/>
        <rFont val="Arial"/>
        <family val="2"/>
      </rPr>
      <t>1 647,00</t>
    </r>
    <r>
      <rPr>
        <sz val="10"/>
        <rFont val="Arial"/>
        <family val="2"/>
      </rPr>
      <t xml:space="preserve">
1 647,22*</t>
    </r>
  </si>
  <si>
    <r>
      <rPr>
        <strike/>
        <sz val="10"/>
        <rFont val="Arial"/>
        <family val="2"/>
      </rPr>
      <t>58 350,00</t>
    </r>
    <r>
      <rPr>
        <sz val="10"/>
        <rFont val="Arial"/>
        <family val="2"/>
      </rPr>
      <t xml:space="preserve">
58 352,40*</t>
    </r>
  </si>
  <si>
    <r>
      <rPr>
        <strike/>
        <sz val="10"/>
        <rFont val="Arial"/>
        <family val="2"/>
      </rPr>
      <t>16 208,00</t>
    </r>
    <r>
      <rPr>
        <sz val="10"/>
        <rFont val="Arial"/>
        <family val="2"/>
      </rPr>
      <t xml:space="preserve">
16 208,64*</t>
    </r>
  </si>
  <si>
    <r>
      <rPr>
        <strike/>
        <sz val="10"/>
        <rFont val="Arial"/>
        <family val="2"/>
      </rPr>
      <t>667,20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667,01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</si>
  <si>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3 028,80</t>
    </r>
    <r>
      <rPr>
        <sz val="10"/>
        <rFont val="Arial"/>
        <family val="2"/>
      </rPr>
      <t xml:space="preserve">
3 029,18*</t>
    </r>
  </si>
  <si>
    <r>
      <rPr>
        <strike/>
        <sz val="10"/>
        <rFont val="Arial"/>
        <family val="2"/>
      </rPr>
      <t>665,40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665,50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</si>
  <si>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744,00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743,04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</si>
  <si>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581,00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581,04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</si>
  <si>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2 920,00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2 920,04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</si>
  <si>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>Zamawiający jako najkorzystniejszą wybrał ofertę nr 1.</t>
    </r>
    <r>
      <rPr>
        <sz val="10"/>
        <rFont val="Arial"/>
        <family val="2"/>
      </rPr>
      <t xml:space="preserve"> Jedyna złożona oferta. Zamawiający nie dokonywał oceny punktowej.</t>
    </r>
  </si>
  <si>
    <r>
      <t xml:space="preserve">Zamawiający jako najkorzystniejszą wybrał ofertę nr 7. </t>
    </r>
    <r>
      <rPr>
        <sz val="10"/>
        <rFont val="Arial"/>
        <family val="2"/>
      </rPr>
      <t>Oferta z najniższą ceną.</t>
    </r>
  </si>
  <si>
    <r>
      <rPr>
        <strike/>
        <sz val="10"/>
        <rFont val="Arial"/>
        <family val="2"/>
      </rPr>
      <t>2 188,00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2 188,08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</si>
  <si>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430,00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429,84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</si>
  <si>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7 785,00</t>
    </r>
    <r>
      <rPr>
        <sz val="10"/>
        <rFont val="Arial"/>
        <family val="2"/>
      </rPr>
      <t xml:space="preserve">
7 785,72*</t>
    </r>
  </si>
  <si>
    <r>
      <rPr>
        <strike/>
        <sz val="10"/>
        <rFont val="Arial"/>
        <family val="2"/>
      </rPr>
      <t>2 162,50</t>
    </r>
    <r>
      <rPr>
        <sz val="10"/>
        <rFont val="Arial"/>
        <family val="2"/>
      </rPr>
      <t xml:space="preserve">
2 162,70*</t>
    </r>
  </si>
  <si>
    <r>
      <rPr>
        <strike/>
        <sz val="10"/>
        <rFont val="Arial"/>
        <family val="2"/>
      </rPr>
      <t>600,00</t>
    </r>
    <r>
      <rPr>
        <sz val="10"/>
        <rFont val="Arial"/>
        <family val="2"/>
      </rPr>
      <t xml:space="preserve">
599,94*</t>
    </r>
  </si>
  <si>
    <r>
      <rPr>
        <strike/>
        <sz val="10"/>
        <rFont val="Arial"/>
        <family val="2"/>
      </rPr>
      <t>333,20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333,40</t>
    </r>
    <r>
      <rPr>
        <sz val="10"/>
        <rFont val="Arial"/>
        <family val="2"/>
      </rPr>
      <t>*</t>
    </r>
  </si>
  <si>
    <r>
      <t xml:space="preserve">Zamawiający unieważnił postępowanie. </t>
    </r>
    <r>
      <rPr>
        <sz val="10"/>
        <rFont val="Arial"/>
        <family val="2"/>
      </rPr>
      <t xml:space="preserve">Wykonawcy (Nr 8 oraz 15) wezwani do złożenia oferty dodatkowej utrzymali cenę oferty tj. 330,40 zł. Podstawa prawna unieważnienia - art. 93 ust. 1 pkt 5 ustawy Pzp. </t>
    </r>
  </si>
  <si>
    <r>
      <rPr>
        <strike/>
        <sz val="10"/>
        <rFont val="Arial"/>
        <family val="2"/>
      </rPr>
      <t>949,35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949,32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</si>
  <si>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9 755,45</t>
    </r>
    <r>
      <rPr>
        <sz val="10"/>
        <rFont val="Arial"/>
        <family val="2"/>
      </rPr>
      <t xml:space="preserve">
9 755,91*</t>
    </r>
  </si>
  <si>
    <r>
      <rPr>
        <strike/>
        <sz val="10"/>
        <rFont val="Arial"/>
        <family val="2"/>
      </rPr>
      <t>2 943,00</t>
    </r>
    <r>
      <rPr>
        <sz val="10"/>
        <rFont val="Arial"/>
        <family val="2"/>
      </rPr>
      <t xml:space="preserve">
2 941,92*</t>
    </r>
  </si>
  <si>
    <r>
      <rPr>
        <strike/>
        <sz val="10"/>
        <rFont val="Arial"/>
        <family val="2"/>
      </rPr>
      <t>1 431,20</t>
    </r>
    <r>
      <rPr>
        <sz val="10"/>
        <rFont val="Arial"/>
        <family val="2"/>
      </rPr>
      <t xml:space="preserve">
1 431,22*</t>
    </r>
  </si>
  <si>
    <r>
      <rPr>
        <strike/>
        <sz val="10"/>
        <rFont val="Arial"/>
        <family val="2"/>
      </rPr>
      <t>36 809,50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36 809,64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</si>
  <si>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454,20</t>
    </r>
    <r>
      <rPr>
        <sz val="10"/>
        <rFont val="Arial"/>
        <family val="2"/>
      </rPr>
      <t xml:space="preserve">
454,25*</t>
    </r>
  </si>
  <si>
    <r>
      <rPr>
        <strike/>
        <sz val="10"/>
        <rFont val="Arial"/>
        <family val="2"/>
      </rPr>
      <t>824,40</t>
    </r>
    <r>
      <rPr>
        <sz val="10"/>
        <rFont val="Arial"/>
        <family val="2"/>
      </rPr>
      <t xml:space="preserve">
824,26*</t>
    </r>
  </si>
  <si>
    <r>
      <rPr>
        <strike/>
        <sz val="10"/>
        <rFont val="Arial"/>
        <family val="2"/>
      </rPr>
      <t>1 007,20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1 007,42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</si>
  <si>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103 341,44</t>
    </r>
    <r>
      <rPr>
        <sz val="10"/>
        <rFont val="Arial"/>
        <family val="2"/>
      </rPr>
      <t xml:space="preserve">
51 670,66*</t>
    </r>
  </si>
  <si>
    <r>
      <rPr>
        <strike/>
        <sz val="10"/>
        <rFont val="Arial"/>
        <family val="2"/>
      </rPr>
      <t>1 460,00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1 460,16</t>
    </r>
    <r>
      <rPr>
        <sz val="10"/>
        <rFont val="Arial"/>
        <family val="2"/>
      </rPr>
      <t>*</t>
    </r>
  </si>
  <si>
    <r>
      <rPr>
        <strike/>
        <sz val="10"/>
        <rFont val="Arial"/>
        <family val="2"/>
      </rPr>
      <t>11 340,00</t>
    </r>
    <r>
      <rPr>
        <sz val="10"/>
        <rFont val="Arial"/>
        <family val="2"/>
      </rPr>
      <t xml:space="preserve">
11 250,90*</t>
    </r>
  </si>
  <si>
    <r>
      <rPr>
        <strike/>
        <sz val="10"/>
        <rFont val="Arial"/>
        <family val="2"/>
      </rPr>
      <t>11 340,00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11 178,00</t>
    </r>
    <r>
      <rPr>
        <sz val="10"/>
        <rFont val="Arial"/>
        <family val="2"/>
      </rPr>
      <t>*</t>
    </r>
  </si>
  <si>
    <r>
      <t xml:space="preserve">Zamawiający jako najkorzystniejszą wybrał ofertę nr 9. </t>
    </r>
    <r>
      <rPr>
        <sz val="10"/>
        <rFont val="Arial"/>
        <family val="2"/>
      </rPr>
      <t>Oferta z najniższą ceną.</t>
    </r>
  </si>
  <si>
    <r>
      <t xml:space="preserve">* </t>
    </r>
    <r>
      <rPr>
        <sz val="10"/>
        <rFont val="Arial"/>
        <family val="2"/>
      </rPr>
      <t>cena wynika ze złożonej oferty dodatkowej</t>
    </r>
  </si>
  <si>
    <r>
      <rPr>
        <strike/>
        <sz val="10"/>
        <rFont val="Arial"/>
        <family val="2"/>
      </rPr>
      <t>1 294,50</t>
    </r>
    <r>
      <rPr>
        <sz val="10"/>
        <rFont val="Arial"/>
        <family val="2"/>
      </rPr>
      <t xml:space="preserve">
1 294,38*</t>
    </r>
  </si>
  <si>
    <r>
      <rPr>
        <strike/>
        <sz val="10"/>
        <rFont val="Arial"/>
        <family val="2"/>
      </rPr>
      <t>12 435,00</t>
    </r>
    <r>
      <rPr>
        <sz val="10"/>
        <rFont val="Arial"/>
        <family val="2"/>
      </rPr>
      <t xml:space="preserve">
12 436,20*</t>
    </r>
  </si>
  <si>
    <r>
      <rPr>
        <strike/>
        <sz val="10"/>
        <rFont val="Arial"/>
        <family val="2"/>
      </rPr>
      <t>2 917,80</t>
    </r>
    <r>
      <rPr>
        <sz val="10"/>
        <rFont val="Arial"/>
        <family val="2"/>
      </rPr>
      <t xml:space="preserve">
2 917,73*</t>
    </r>
  </si>
  <si>
    <r>
      <rPr>
        <strike/>
        <sz val="10"/>
        <rFont val="Arial"/>
        <family val="2"/>
      </rPr>
      <t>6 809,50</t>
    </r>
    <r>
      <rPr>
        <sz val="10"/>
        <rFont val="Arial"/>
        <family val="2"/>
      </rPr>
      <t xml:space="preserve">
6 809,40*</t>
    </r>
  </si>
  <si>
    <r>
      <rPr>
        <b/>
        <sz val="10"/>
        <rFont val="Arial"/>
        <family val="2"/>
      </rPr>
      <t>Zamawiający jako najkorzystniejszą wybrał ofertę nr 15.</t>
    </r>
    <r>
      <rPr>
        <sz val="10"/>
        <rFont val="Arial"/>
        <family val="2"/>
      </rPr>
      <t xml:space="preserve"> Jedyna złożona oferta. Zamawiający nie dokonywał oceny punktowej.</t>
    </r>
  </si>
  <si>
    <r>
      <rPr>
        <strike/>
        <sz val="10"/>
        <rFont val="Arial"/>
        <family val="2"/>
      </rPr>
      <t>7 828,00</t>
    </r>
    <r>
      <rPr>
        <sz val="10"/>
        <rFont val="Arial"/>
        <family val="2"/>
      </rPr>
      <t xml:space="preserve">
7 827,84*</t>
    </r>
  </si>
  <si>
    <t xml:space="preserve">tel/fax 22 56-90-247    </t>
  </si>
  <si>
    <t>Warszawa, dnia 07.06.2019 r.</t>
  </si>
  <si>
    <r>
      <rPr>
        <b/>
        <sz val="10"/>
        <rFont val="Arial"/>
        <family val="2"/>
      </rPr>
      <t>Nr 8 - oferta odrzucona</t>
    </r>
    <r>
      <rPr>
        <sz val="10"/>
        <rFont val="Arial"/>
        <family val="2"/>
      </rPr>
      <t>. Zaoferowany przez Wykonawcę produkt - Biodacyna zawiera niewłaściwą substancją czynną - amikacynę zamiast aciclovirum. Treść złożonej oferty nie odpowiada treści siwz. Podstawa prawna - art. 89 ust. 1 pkt 2 ustawy Pzp.</t>
    </r>
  </si>
  <si>
    <r>
      <t xml:space="preserve">Zamawiający jako najkorzystniejszą wybrał ofertę nr 6. </t>
    </r>
    <r>
      <rPr>
        <sz val="10"/>
        <rFont val="Arial"/>
        <family val="2"/>
      </rPr>
      <t>Oferta z najniższą ceną.</t>
    </r>
  </si>
  <si>
    <t>Umowy mogą zostać zawarte:
pakiety, w których została złożona jedna oferta - po dniu 08.06.2019 r.
pozostałe pakiety - po dniu 12.06.2019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</si>
</sst>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  <numFmt numFmtId="170" formatCode="#,##0.00\ &quot;zł&quot;"/>
    <numFmt numFmtId="171" formatCode="#,##0.0000"/>
    <numFmt numFmtId="172" formatCode="0.0000"/>
  </numFmts>
  <fonts count="64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8"/>
      <name val="Arial CE"/>
      <family val="0"/>
    </font>
    <font>
      <u val="single"/>
      <sz val="10.5"/>
      <color indexed="12"/>
      <name val="Arial CE"/>
      <family val="0"/>
    </font>
    <font>
      <u val="single"/>
      <sz val="10.5"/>
      <color indexed="36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8"/>
      <color indexed="60"/>
      <name val="Arial CE"/>
      <family val="0"/>
    </font>
    <font>
      <b/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indexed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8"/>
      <color theme="5" tint="-0.24997000396251678"/>
      <name val="Arial CE"/>
      <family val="0"/>
    </font>
    <font>
      <b/>
      <sz val="11"/>
      <color rgb="FF000000"/>
      <name val="Calibri"/>
      <family val="2"/>
    </font>
    <font>
      <b/>
      <sz val="10"/>
      <color rgb="FFFF0000"/>
      <name val="Arial CE"/>
      <family val="0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 readingOrder="1"/>
    </xf>
    <xf numFmtId="0" fontId="0" fillId="0" borderId="0" xfId="0" applyNumberFormat="1" applyAlignment="1">
      <alignment/>
    </xf>
    <xf numFmtId="0" fontId="60" fillId="0" borderId="0" xfId="0" applyFont="1" applyBorder="1" applyAlignment="1">
      <alignment horizontal="center" vertical="center" wrapText="1"/>
    </xf>
    <xf numFmtId="4" fontId="61" fillId="0" borderId="0" xfId="0" applyNumberFormat="1" applyFont="1" applyAlignment="1">
      <alignment horizontal="left"/>
    </xf>
    <xf numFmtId="0" fontId="6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61" fillId="0" borderId="0" xfId="0" applyNumberFormat="1" applyFont="1" applyAlignment="1">
      <alignment/>
    </xf>
    <xf numFmtId="4" fontId="5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 horizontal="right"/>
    </xf>
    <xf numFmtId="4" fontId="62" fillId="0" borderId="0" xfId="0" applyNumberFormat="1" applyFont="1" applyAlignment="1">
      <alignment horizontal="right"/>
    </xf>
    <xf numFmtId="3" fontId="59" fillId="0" borderId="0" xfId="0" applyNumberFormat="1" applyFont="1" applyAlignment="1">
      <alignment horizontal="center"/>
    </xf>
    <xf numFmtId="4" fontId="5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/>
    </xf>
    <xf numFmtId="0" fontId="6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13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Obraz 4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1</xdr:row>
      <xdr:rowOff>38100</xdr:rowOff>
    </xdr:from>
    <xdr:to>
      <xdr:col>5</xdr:col>
      <xdr:colOff>0</xdr:colOff>
      <xdr:row>5</xdr:row>
      <xdr:rowOff>323850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00450" y="200025"/>
          <a:ext cx="39719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Szpital Bielański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kancelaria (22) 569 04 13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im. ks. Jerzego Popiełuszki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sekr.dyr. (22) 569 03 53                 Samodzielny Publiczny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 (22) 834 18 20                 Zakład Opieki Zdrowotnej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centrala (22) 569 05 00                 ul. Cegłowska 80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dyrektor@bielanski.med.pl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01-809 Warszawa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www.bielanski.med.pl</a:t>
          </a:r>
        </a:p>
      </xdr:txBody>
    </xdr:sp>
    <xdr:clientData/>
  </xdr:twoCellAnchor>
  <xdr:twoCellAnchor editAs="oneCell">
    <xdr:from>
      <xdr:col>5</xdr:col>
      <xdr:colOff>0</xdr:colOff>
      <xdr:row>0</xdr:row>
      <xdr:rowOff>95250</xdr:rowOff>
    </xdr:from>
    <xdr:to>
      <xdr:col>5</xdr:col>
      <xdr:colOff>704850</xdr:colOff>
      <xdr:row>5</xdr:row>
      <xdr:rowOff>314325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952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3"/>
  <sheetViews>
    <sheetView tabSelected="1" zoomScaleSheetLayoutView="100" workbookViewId="0" topLeftCell="A1111">
      <selection activeCell="A1121" sqref="A1121:A1124"/>
    </sheetView>
  </sheetViews>
  <sheetFormatPr defaultColWidth="9.00390625" defaultRowHeight="12.75"/>
  <cols>
    <col min="1" max="1" width="11.625" style="0" customWidth="1"/>
    <col min="2" max="2" width="51.875" style="0" customWidth="1"/>
    <col min="3" max="3" width="13.25390625" style="0" customWidth="1"/>
    <col min="4" max="4" width="11.375" style="0" customWidth="1"/>
    <col min="5" max="5" width="11.25390625" style="0" customWidth="1"/>
    <col min="6" max="6" width="11.00390625" style="10" customWidth="1"/>
    <col min="7" max="7" width="20.625" style="0" customWidth="1"/>
    <col min="8" max="8" width="31.125" style="0" customWidth="1"/>
  </cols>
  <sheetData>
    <row r="1" spans="1:5" ht="12.75" customHeight="1">
      <c r="A1" s="74"/>
      <c r="B1" s="74"/>
      <c r="C1" s="74"/>
      <c r="D1" s="74"/>
      <c r="E1" s="74"/>
    </row>
    <row r="2" spans="1:5" ht="12.75">
      <c r="A2" s="74"/>
      <c r="B2" s="74"/>
      <c r="C2" s="74"/>
      <c r="D2" s="74"/>
      <c r="E2" s="74"/>
    </row>
    <row r="3" spans="1:5" ht="12.75">
      <c r="A3" s="74"/>
      <c r="B3" s="74"/>
      <c r="C3" s="74"/>
      <c r="D3" s="74"/>
      <c r="E3" s="74"/>
    </row>
    <row r="4" spans="1:5" ht="12.75">
      <c r="A4" s="74"/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7" ht="37.5" customHeight="1">
      <c r="A6" s="74"/>
      <c r="B6" s="74"/>
      <c r="C6" s="74"/>
      <c r="D6" s="74"/>
      <c r="E6" s="74"/>
      <c r="F6" s="73"/>
      <c r="G6" s="3"/>
    </row>
    <row r="7" spans="1:7" ht="16.5" customHeight="1">
      <c r="A7" s="75" t="s">
        <v>40</v>
      </c>
      <c r="B7" s="75"/>
      <c r="C7" s="75"/>
      <c r="D7" s="75"/>
      <c r="E7" s="75"/>
      <c r="F7" s="73"/>
      <c r="G7" s="3"/>
    </row>
    <row r="8" spans="1:7" ht="16.5" customHeight="1">
      <c r="A8" s="17"/>
      <c r="B8" s="17"/>
      <c r="C8" s="17"/>
      <c r="D8" s="17"/>
      <c r="E8" s="17"/>
      <c r="F8" s="73"/>
      <c r="G8" s="3"/>
    </row>
    <row r="9" spans="1:7" ht="16.5" customHeight="1">
      <c r="A9" s="15"/>
      <c r="B9" s="15"/>
      <c r="C9" s="15"/>
      <c r="D9" s="15"/>
      <c r="E9" s="15"/>
      <c r="F9" s="73"/>
      <c r="G9" s="3"/>
    </row>
    <row r="10" spans="2:7" ht="15" customHeight="1">
      <c r="B10" s="12"/>
      <c r="C10" s="83" t="s">
        <v>292</v>
      </c>
      <c r="D10" s="83"/>
      <c r="E10" s="83"/>
      <c r="F10" s="73"/>
      <c r="G10" s="3"/>
    </row>
    <row r="11" spans="2:7" ht="15">
      <c r="B11" s="12"/>
      <c r="C11" s="12"/>
      <c r="D11" s="12"/>
      <c r="E11" s="12"/>
      <c r="F11" s="73"/>
      <c r="G11" s="3"/>
    </row>
    <row r="12" spans="1:7" ht="15" customHeight="1">
      <c r="A12" s="76" t="s">
        <v>138</v>
      </c>
      <c r="B12" s="76"/>
      <c r="C12" s="76"/>
      <c r="D12" s="76"/>
      <c r="E12" s="76"/>
      <c r="G12" s="3"/>
    </row>
    <row r="13" spans="1:5" ht="12.75" customHeight="1">
      <c r="A13" s="76"/>
      <c r="B13" s="76"/>
      <c r="C13" s="76"/>
      <c r="D13" s="76"/>
      <c r="E13" s="76"/>
    </row>
    <row r="14" spans="1:5" ht="38.25" customHeight="1">
      <c r="A14" s="76"/>
      <c r="B14" s="76"/>
      <c r="C14" s="76"/>
      <c r="D14" s="76"/>
      <c r="E14" s="76"/>
    </row>
    <row r="15" spans="1:6" ht="12.75" customHeight="1">
      <c r="A15" s="30"/>
      <c r="B15" s="70" t="s">
        <v>41</v>
      </c>
      <c r="C15" s="70"/>
      <c r="D15" s="70"/>
      <c r="E15" s="70"/>
      <c r="F15" s="13"/>
    </row>
    <row r="16" spans="1:6" ht="12.75" customHeight="1">
      <c r="A16" s="30"/>
      <c r="B16" s="31"/>
      <c r="C16" s="31"/>
      <c r="D16" s="31"/>
      <c r="E16" s="31"/>
      <c r="F16" s="13"/>
    </row>
    <row r="17" spans="1:6" ht="36" customHeight="1">
      <c r="A17" s="32" t="s">
        <v>0</v>
      </c>
      <c r="B17" s="32" t="s">
        <v>1</v>
      </c>
      <c r="C17" s="32" t="s">
        <v>2</v>
      </c>
      <c r="D17" s="32" t="s">
        <v>139</v>
      </c>
      <c r="E17" s="33"/>
      <c r="F17" s="13"/>
    </row>
    <row r="18" spans="1:6" ht="25.5">
      <c r="A18" s="34">
        <v>8</v>
      </c>
      <c r="B18" s="35" t="s">
        <v>134</v>
      </c>
      <c r="C18" s="36" t="s">
        <v>197</v>
      </c>
      <c r="D18" s="37"/>
      <c r="E18" s="38"/>
      <c r="F18" s="13"/>
    </row>
    <row r="19" spans="1:6" ht="25.5">
      <c r="A19" s="32">
        <v>12</v>
      </c>
      <c r="B19" s="39" t="s">
        <v>17</v>
      </c>
      <c r="C19" s="40">
        <v>51874.56</v>
      </c>
      <c r="D19" s="41">
        <v>100</v>
      </c>
      <c r="E19" s="38"/>
      <c r="F19" s="13"/>
    </row>
    <row r="20" spans="1:6" ht="63.75">
      <c r="A20" s="42">
        <v>15</v>
      </c>
      <c r="B20" s="43" t="s">
        <v>137</v>
      </c>
      <c r="C20" s="44">
        <v>54440.64</v>
      </c>
      <c r="D20" s="45">
        <f>C19/C20*100</f>
        <v>95.2864624662752</v>
      </c>
      <c r="E20" s="38"/>
      <c r="F20" s="13"/>
    </row>
    <row r="21" spans="1:6" ht="9.75" customHeight="1">
      <c r="A21" s="46"/>
      <c r="B21" s="47"/>
      <c r="C21" s="48"/>
      <c r="D21" s="49"/>
      <c r="E21" s="38"/>
      <c r="F21" s="13"/>
    </row>
    <row r="22" spans="1:6" ht="15">
      <c r="A22" s="67" t="s">
        <v>199</v>
      </c>
      <c r="B22" s="68"/>
      <c r="C22" s="68"/>
      <c r="D22" s="68"/>
      <c r="E22" s="38"/>
      <c r="F22" s="13"/>
    </row>
    <row r="23" spans="1:6" ht="15">
      <c r="A23" s="50"/>
      <c r="B23" s="51"/>
      <c r="C23" s="51"/>
      <c r="D23" s="51"/>
      <c r="E23" s="38"/>
      <c r="F23" s="13"/>
    </row>
    <row r="24" spans="1:6" ht="34.5" customHeight="1">
      <c r="A24" s="72" t="s">
        <v>200</v>
      </c>
      <c r="B24" s="72"/>
      <c r="C24" s="72"/>
      <c r="D24" s="72"/>
      <c r="E24" s="38"/>
      <c r="F24" s="13"/>
    </row>
    <row r="25" spans="1:6" ht="7.5" customHeight="1">
      <c r="A25" s="52"/>
      <c r="B25" s="52"/>
      <c r="C25" s="52"/>
      <c r="D25" s="52"/>
      <c r="E25" s="38"/>
      <c r="F25" s="13"/>
    </row>
    <row r="26" spans="1:6" ht="63.75" customHeight="1">
      <c r="A26" s="69" t="s">
        <v>293</v>
      </c>
      <c r="B26" s="69"/>
      <c r="C26" s="69"/>
      <c r="D26" s="69"/>
      <c r="E26" s="38"/>
      <c r="F26" s="13"/>
    </row>
    <row r="27" spans="1:6" ht="12.75" customHeight="1">
      <c r="A27" s="54"/>
      <c r="B27" s="54"/>
      <c r="C27" s="54"/>
      <c r="D27" s="54"/>
      <c r="E27" s="54"/>
      <c r="F27" s="13"/>
    </row>
    <row r="28" spans="1:6" ht="12.75" customHeight="1">
      <c r="A28" s="54"/>
      <c r="B28" s="54"/>
      <c r="C28" s="54"/>
      <c r="D28" s="54"/>
      <c r="E28" s="54"/>
      <c r="F28" s="13"/>
    </row>
    <row r="29" spans="1:6" ht="12.75" customHeight="1">
      <c r="A29" s="30"/>
      <c r="B29" s="70" t="s">
        <v>42</v>
      </c>
      <c r="C29" s="70"/>
      <c r="D29" s="70"/>
      <c r="E29" s="70"/>
      <c r="F29" s="13"/>
    </row>
    <row r="30" spans="1:6" ht="12.75" customHeight="1">
      <c r="A30" s="30"/>
      <c r="B30" s="31"/>
      <c r="C30" s="31"/>
      <c r="D30" s="31"/>
      <c r="E30" s="31"/>
      <c r="F30" s="13"/>
    </row>
    <row r="31" spans="1:6" ht="35.25" customHeight="1">
      <c r="A31" s="32" t="s">
        <v>0</v>
      </c>
      <c r="B31" s="32" t="s">
        <v>1</v>
      </c>
      <c r="C31" s="32" t="s">
        <v>2</v>
      </c>
      <c r="D31" s="32" t="s">
        <v>139</v>
      </c>
      <c r="E31" s="33"/>
      <c r="F31" s="13"/>
    </row>
    <row r="32" spans="1:6" ht="25.5">
      <c r="A32" s="42">
        <v>8</v>
      </c>
      <c r="B32" s="43" t="s">
        <v>134</v>
      </c>
      <c r="C32" s="44" t="s">
        <v>201</v>
      </c>
      <c r="D32" s="45">
        <f>C33/10536.48*100</f>
        <v>93.91143911439114</v>
      </c>
      <c r="E32" s="38"/>
      <c r="F32" s="13"/>
    </row>
    <row r="33" spans="1:6" ht="25.5">
      <c r="A33" s="32">
        <v>12</v>
      </c>
      <c r="B33" s="39" t="s">
        <v>17</v>
      </c>
      <c r="C33" s="40">
        <v>9894.96</v>
      </c>
      <c r="D33" s="41">
        <v>100</v>
      </c>
      <c r="E33" s="38"/>
      <c r="F33" s="13"/>
    </row>
    <row r="34" spans="1:6" ht="25.5">
      <c r="A34" s="42">
        <v>14</v>
      </c>
      <c r="B34" s="43" t="s">
        <v>136</v>
      </c>
      <c r="C34" s="44">
        <v>10594.8</v>
      </c>
      <c r="D34" s="45">
        <f>C33/C34*100</f>
        <v>93.39449541284404</v>
      </c>
      <c r="E34" s="38"/>
      <c r="F34" s="13"/>
    </row>
    <row r="35" spans="1:6" ht="63.75">
      <c r="A35" s="42">
        <v>15</v>
      </c>
      <c r="B35" s="43" t="s">
        <v>137</v>
      </c>
      <c r="C35" s="44">
        <v>10050.48</v>
      </c>
      <c r="D35" s="45">
        <f>C33/C35*100</f>
        <v>98.45261121856866</v>
      </c>
      <c r="E35" s="38"/>
      <c r="F35" s="13"/>
    </row>
    <row r="36" spans="1:6" ht="7.5" customHeight="1">
      <c r="A36" s="46"/>
      <c r="B36" s="47"/>
      <c r="C36" s="48"/>
      <c r="D36" s="49"/>
      <c r="E36" s="38"/>
      <c r="F36" s="13"/>
    </row>
    <row r="37" spans="1:6" ht="15">
      <c r="A37" s="67" t="s">
        <v>199</v>
      </c>
      <c r="B37" s="68"/>
      <c r="C37" s="68"/>
      <c r="D37" s="68"/>
      <c r="E37" s="38"/>
      <c r="F37" s="13"/>
    </row>
    <row r="38" spans="1:6" ht="15">
      <c r="A38" s="50"/>
      <c r="B38" s="51"/>
      <c r="C38" s="51"/>
      <c r="D38" s="51"/>
      <c r="E38" s="38"/>
      <c r="F38" s="13"/>
    </row>
    <row r="39" spans="1:6" ht="36" customHeight="1">
      <c r="A39" s="72" t="s">
        <v>202</v>
      </c>
      <c r="B39" s="72"/>
      <c r="C39" s="72"/>
      <c r="D39" s="72"/>
      <c r="E39" s="38"/>
      <c r="F39" s="13"/>
    </row>
    <row r="40" spans="1:6" ht="12.75" customHeight="1">
      <c r="A40" s="54"/>
      <c r="B40" s="54"/>
      <c r="C40" s="54"/>
      <c r="D40" s="54"/>
      <c r="E40" s="54"/>
      <c r="F40" s="13"/>
    </row>
    <row r="41" spans="1:6" ht="12.75" customHeight="1">
      <c r="A41" s="54"/>
      <c r="B41" s="54"/>
      <c r="C41" s="54"/>
      <c r="D41" s="54"/>
      <c r="E41" s="54"/>
      <c r="F41" s="13"/>
    </row>
    <row r="42" spans="1:6" ht="12.75" customHeight="1">
      <c r="A42" s="30"/>
      <c r="B42" s="70" t="s">
        <v>43</v>
      </c>
      <c r="C42" s="70"/>
      <c r="D42" s="70"/>
      <c r="E42" s="70"/>
      <c r="F42" s="13"/>
    </row>
    <row r="43" spans="1:6" ht="12.75" customHeight="1">
      <c r="A43" s="30"/>
      <c r="B43" s="31"/>
      <c r="C43" s="31"/>
      <c r="D43" s="31"/>
      <c r="E43" s="31"/>
      <c r="F43" s="13"/>
    </row>
    <row r="44" spans="1:6" ht="31.5" customHeight="1">
      <c r="A44" s="32" t="s">
        <v>0</v>
      </c>
      <c r="B44" s="32" t="s">
        <v>1</v>
      </c>
      <c r="C44" s="32" t="s">
        <v>2</v>
      </c>
      <c r="D44" s="32" t="s">
        <v>139</v>
      </c>
      <c r="E44" s="33"/>
      <c r="F44" s="13"/>
    </row>
    <row r="45" spans="1:6" ht="25.5">
      <c r="A45" s="32">
        <v>8</v>
      </c>
      <c r="B45" s="39" t="s">
        <v>134</v>
      </c>
      <c r="C45" s="44" t="s">
        <v>203</v>
      </c>
      <c r="D45" s="41">
        <v>100</v>
      </c>
      <c r="E45" s="38"/>
      <c r="F45" s="13"/>
    </row>
    <row r="46" spans="1:6" ht="25.5">
      <c r="A46" s="42">
        <v>12</v>
      </c>
      <c r="B46" s="43" t="s">
        <v>17</v>
      </c>
      <c r="C46" s="44">
        <v>451.87</v>
      </c>
      <c r="D46" s="45">
        <f>444.96/C46*100</f>
        <v>98.47079912364175</v>
      </c>
      <c r="E46" s="38"/>
      <c r="F46" s="13"/>
    </row>
    <row r="47" spans="1:6" ht="25.5">
      <c r="A47" s="42">
        <v>14</v>
      </c>
      <c r="B47" s="43" t="s">
        <v>136</v>
      </c>
      <c r="C47" s="44">
        <v>451.01</v>
      </c>
      <c r="D47" s="45">
        <f>444.96/C47*100</f>
        <v>98.65856632890623</v>
      </c>
      <c r="E47" s="38"/>
      <c r="F47" s="13"/>
    </row>
    <row r="48" spans="1:6" ht="7.5" customHeight="1">
      <c r="A48" s="46"/>
      <c r="B48" s="47"/>
      <c r="C48" s="48"/>
      <c r="D48" s="49"/>
      <c r="E48" s="38"/>
      <c r="F48" s="13"/>
    </row>
    <row r="49" spans="1:6" ht="15">
      <c r="A49" s="67" t="s">
        <v>204</v>
      </c>
      <c r="B49" s="68"/>
      <c r="C49" s="68"/>
      <c r="D49" s="68"/>
      <c r="E49" s="38"/>
      <c r="F49" s="13"/>
    </row>
    <row r="50" spans="1:6" ht="15">
      <c r="A50" s="50"/>
      <c r="B50" s="51"/>
      <c r="C50" s="51"/>
      <c r="D50" s="51"/>
      <c r="E50" s="38"/>
      <c r="F50" s="13"/>
    </row>
    <row r="51" spans="1:6" ht="34.5" customHeight="1">
      <c r="A51" s="72" t="s">
        <v>205</v>
      </c>
      <c r="B51" s="72"/>
      <c r="C51" s="72"/>
      <c r="D51" s="72"/>
      <c r="E51" s="38"/>
      <c r="F51" s="13"/>
    </row>
    <row r="52" spans="1:6" ht="15">
      <c r="A52" s="38"/>
      <c r="B52" s="53"/>
      <c r="C52" s="55"/>
      <c r="D52" s="56"/>
      <c r="E52" s="38"/>
      <c r="F52" s="13"/>
    </row>
    <row r="53" spans="1:6" ht="12.75" customHeight="1">
      <c r="A53" s="38"/>
      <c r="B53" s="53"/>
      <c r="C53" s="55"/>
      <c r="D53" s="56"/>
      <c r="E53" s="38"/>
      <c r="F53" s="13"/>
    </row>
    <row r="54" spans="1:6" ht="12.75" customHeight="1">
      <c r="A54" s="38"/>
      <c r="B54" s="53"/>
      <c r="C54" s="55"/>
      <c r="D54" s="56"/>
      <c r="E54" s="38"/>
      <c r="F54" s="13"/>
    </row>
    <row r="55" spans="1:6" ht="12.75" customHeight="1">
      <c r="A55" s="30"/>
      <c r="B55" s="70" t="s">
        <v>44</v>
      </c>
      <c r="C55" s="70"/>
      <c r="D55" s="70"/>
      <c r="E55" s="70"/>
      <c r="F55" s="13"/>
    </row>
    <row r="56" spans="1:6" ht="12.75" customHeight="1">
      <c r="A56" s="30"/>
      <c r="B56" s="31"/>
      <c r="C56" s="31"/>
      <c r="D56" s="31"/>
      <c r="E56" s="31"/>
      <c r="F56" s="13"/>
    </row>
    <row r="57" spans="1:6" ht="31.5" customHeight="1">
      <c r="A57" s="32" t="s">
        <v>0</v>
      </c>
      <c r="B57" s="32" t="s">
        <v>1</v>
      </c>
      <c r="C57" s="32" t="s">
        <v>2</v>
      </c>
      <c r="D57" s="32" t="s">
        <v>139</v>
      </c>
      <c r="E57" s="33"/>
      <c r="F57" s="13"/>
    </row>
    <row r="58" spans="1:6" ht="25.5">
      <c r="A58" s="42">
        <v>8</v>
      </c>
      <c r="B58" s="43" t="s">
        <v>134</v>
      </c>
      <c r="C58" s="44" t="s">
        <v>206</v>
      </c>
      <c r="D58" s="45">
        <f>C59/31532.98*100</f>
        <v>95.56489745022513</v>
      </c>
      <c r="E58" s="38"/>
      <c r="F58" s="13"/>
    </row>
    <row r="59" spans="1:6" ht="63.75">
      <c r="A59" s="32">
        <v>15</v>
      </c>
      <c r="B59" s="39" t="s">
        <v>137</v>
      </c>
      <c r="C59" s="40">
        <v>30134.46</v>
      </c>
      <c r="D59" s="41">
        <v>100</v>
      </c>
      <c r="E59" s="38"/>
      <c r="F59" s="13"/>
    </row>
    <row r="60" spans="1:6" ht="9" customHeight="1">
      <c r="A60" s="46"/>
      <c r="B60" s="47"/>
      <c r="C60" s="48"/>
      <c r="D60" s="49"/>
      <c r="E60" s="38"/>
      <c r="F60" s="13"/>
    </row>
    <row r="61" spans="1:6" ht="15">
      <c r="A61" s="67" t="s">
        <v>207</v>
      </c>
      <c r="B61" s="68"/>
      <c r="C61" s="68"/>
      <c r="D61" s="68"/>
      <c r="E61" s="38"/>
      <c r="F61" s="13"/>
    </row>
    <row r="62" spans="1:6" ht="15">
      <c r="A62" s="38"/>
      <c r="B62" s="53"/>
      <c r="C62" s="55"/>
      <c r="D62" s="56"/>
      <c r="E62" s="38"/>
      <c r="F62" s="13"/>
    </row>
    <row r="63" spans="1:6" ht="36" customHeight="1">
      <c r="A63" s="72" t="s">
        <v>208</v>
      </c>
      <c r="B63" s="72"/>
      <c r="C63" s="72"/>
      <c r="D63" s="72"/>
      <c r="E63" s="38"/>
      <c r="F63" s="13"/>
    </row>
    <row r="64" spans="1:6" ht="12.75" customHeight="1">
      <c r="A64" s="30"/>
      <c r="B64" s="30"/>
      <c r="C64" s="30"/>
      <c r="D64" s="30"/>
      <c r="E64" s="30"/>
      <c r="F64" s="13"/>
    </row>
    <row r="65" spans="1:6" ht="12.75" customHeight="1">
      <c r="A65" s="54"/>
      <c r="B65" s="54"/>
      <c r="C65" s="54"/>
      <c r="D65" s="54"/>
      <c r="E65" s="54"/>
      <c r="F65" s="13"/>
    </row>
    <row r="66" spans="1:6" ht="12.75" customHeight="1">
      <c r="A66" s="30"/>
      <c r="B66" s="70" t="s">
        <v>45</v>
      </c>
      <c r="C66" s="70"/>
      <c r="D66" s="70"/>
      <c r="E66" s="70"/>
      <c r="F66" s="13"/>
    </row>
    <row r="67" spans="1:6" ht="12.75" customHeight="1">
      <c r="A67" s="30"/>
      <c r="B67" s="31"/>
      <c r="C67" s="31"/>
      <c r="D67" s="31"/>
      <c r="E67" s="31"/>
      <c r="F67" s="13"/>
    </row>
    <row r="68" spans="1:6" ht="33" customHeight="1">
      <c r="A68" s="32" t="s">
        <v>0</v>
      </c>
      <c r="B68" s="32" t="s">
        <v>1</v>
      </c>
      <c r="C68" s="32" t="s">
        <v>2</v>
      </c>
      <c r="D68" s="32" t="s">
        <v>139</v>
      </c>
      <c r="E68" s="33"/>
      <c r="F68" s="13"/>
    </row>
    <row r="69" spans="1:6" ht="25.5">
      <c r="A69" s="42">
        <v>8</v>
      </c>
      <c r="B69" s="43" t="s">
        <v>134</v>
      </c>
      <c r="C69" s="44" t="s">
        <v>209</v>
      </c>
      <c r="D69" s="45">
        <f>C72/143924.04*100</f>
        <v>99.86050280411804</v>
      </c>
      <c r="E69" s="38"/>
      <c r="F69" s="13"/>
    </row>
    <row r="70" spans="1:6" ht="25.5">
      <c r="A70" s="42">
        <v>12</v>
      </c>
      <c r="B70" s="43" t="s">
        <v>17</v>
      </c>
      <c r="C70" s="44">
        <v>143820.14</v>
      </c>
      <c r="D70" s="45">
        <f>C72/C70*100</f>
        <v>99.9326450384487</v>
      </c>
      <c r="E70" s="38"/>
      <c r="F70" s="13"/>
    </row>
    <row r="71" spans="1:6" ht="25.5">
      <c r="A71" s="42">
        <v>14</v>
      </c>
      <c r="B71" s="43" t="s">
        <v>136</v>
      </c>
      <c r="C71" s="44">
        <v>144773.46</v>
      </c>
      <c r="D71" s="45">
        <f>C72/C71*100</f>
        <v>99.27459770596074</v>
      </c>
      <c r="E71" s="38"/>
      <c r="F71" s="13"/>
    </row>
    <row r="72" spans="1:6" ht="63.75">
      <c r="A72" s="32">
        <v>15</v>
      </c>
      <c r="B72" s="39" t="s">
        <v>137</v>
      </c>
      <c r="C72" s="40">
        <v>143723.27</v>
      </c>
      <c r="D72" s="41">
        <v>100</v>
      </c>
      <c r="E72" s="38"/>
      <c r="F72" s="13"/>
    </row>
    <row r="73" spans="1:6" ht="8.25" customHeight="1">
      <c r="A73" s="46"/>
      <c r="B73" s="47"/>
      <c r="C73" s="48"/>
      <c r="D73" s="49"/>
      <c r="E73" s="38"/>
      <c r="F73" s="13"/>
    </row>
    <row r="74" spans="1:6" ht="15">
      <c r="A74" s="67" t="s">
        <v>207</v>
      </c>
      <c r="B74" s="68"/>
      <c r="C74" s="68"/>
      <c r="D74" s="68"/>
      <c r="E74" s="38"/>
      <c r="F74" s="13"/>
    </row>
    <row r="75" spans="1:6" ht="15">
      <c r="A75" s="38"/>
      <c r="B75" s="53"/>
      <c r="C75" s="55"/>
      <c r="D75" s="56"/>
      <c r="E75" s="38"/>
      <c r="F75" s="13"/>
    </row>
    <row r="76" spans="1:6" ht="42" customHeight="1">
      <c r="A76" s="72" t="s">
        <v>210</v>
      </c>
      <c r="B76" s="72"/>
      <c r="C76" s="72"/>
      <c r="D76" s="72"/>
      <c r="E76" s="38"/>
      <c r="F76" s="13"/>
    </row>
    <row r="77" spans="1:6" ht="15">
      <c r="A77" s="38"/>
      <c r="B77" s="53"/>
      <c r="C77" s="55"/>
      <c r="D77" s="56"/>
      <c r="E77" s="38"/>
      <c r="F77" s="13"/>
    </row>
    <row r="78" spans="1:6" ht="12.75" customHeight="1">
      <c r="A78" s="57"/>
      <c r="B78" s="57"/>
      <c r="C78" s="57"/>
      <c r="D78" s="57"/>
      <c r="E78" s="57"/>
      <c r="F78" s="13"/>
    </row>
    <row r="79" spans="1:6" ht="12.75" customHeight="1">
      <c r="A79" s="30"/>
      <c r="B79" s="70" t="s">
        <v>46</v>
      </c>
      <c r="C79" s="70"/>
      <c r="D79" s="70"/>
      <c r="E79" s="70"/>
      <c r="F79" s="13"/>
    </row>
    <row r="80" spans="1:6" ht="12.75" customHeight="1">
      <c r="A80" s="30"/>
      <c r="B80" s="31"/>
      <c r="C80" s="31"/>
      <c r="D80" s="31"/>
      <c r="E80" s="31"/>
      <c r="F80" s="13"/>
    </row>
    <row r="81" spans="1:6" ht="36" customHeight="1">
      <c r="A81" s="32" t="s">
        <v>0</v>
      </c>
      <c r="B81" s="32" t="s">
        <v>1</v>
      </c>
      <c r="C81" s="32" t="s">
        <v>2</v>
      </c>
      <c r="D81" s="32" t="s">
        <v>139</v>
      </c>
      <c r="E81" s="33"/>
      <c r="F81" s="13"/>
    </row>
    <row r="82" spans="1:6" ht="25.5">
      <c r="A82" s="42">
        <v>5</v>
      </c>
      <c r="B82" s="43" t="s">
        <v>131</v>
      </c>
      <c r="C82" s="44">
        <v>514.35</v>
      </c>
      <c r="D82" s="45">
        <f>C84/C82*100</f>
        <v>93.25945367940119</v>
      </c>
      <c r="E82" s="38"/>
      <c r="F82" s="13"/>
    </row>
    <row r="83" spans="1:6" ht="25.5">
      <c r="A83" s="42">
        <v>8</v>
      </c>
      <c r="B83" s="43" t="s">
        <v>134</v>
      </c>
      <c r="C83" s="44">
        <v>490.05</v>
      </c>
      <c r="D83" s="45">
        <f>C84/C83*100</f>
        <v>97.88388939904091</v>
      </c>
      <c r="E83" s="38"/>
      <c r="F83" s="13"/>
    </row>
    <row r="84" spans="1:6" ht="25.5">
      <c r="A84" s="32">
        <v>10</v>
      </c>
      <c r="B84" s="39" t="s">
        <v>9</v>
      </c>
      <c r="C84" s="40">
        <v>479.68</v>
      </c>
      <c r="D84" s="41">
        <v>100</v>
      </c>
      <c r="E84" s="38"/>
      <c r="F84" s="13"/>
    </row>
    <row r="85" spans="1:6" ht="25.5">
      <c r="A85" s="42">
        <v>12</v>
      </c>
      <c r="B85" s="43" t="s">
        <v>17</v>
      </c>
      <c r="C85" s="44">
        <v>499.61</v>
      </c>
      <c r="D85" s="58">
        <f>C84/C85*100</f>
        <v>96.01088849302457</v>
      </c>
      <c r="E85" s="38"/>
      <c r="F85" s="13"/>
    </row>
    <row r="86" spans="1:6" ht="25.5">
      <c r="A86" s="42">
        <v>14</v>
      </c>
      <c r="B86" s="43" t="s">
        <v>136</v>
      </c>
      <c r="C86" s="44">
        <v>499.12</v>
      </c>
      <c r="D86" s="58">
        <f>C84/C86*100</f>
        <v>96.10514505529733</v>
      </c>
      <c r="E86" s="38"/>
      <c r="F86" s="13"/>
    </row>
    <row r="87" spans="1:6" ht="63.75">
      <c r="A87" s="42">
        <v>15</v>
      </c>
      <c r="B87" s="43" t="s">
        <v>137</v>
      </c>
      <c r="C87" s="44">
        <v>491.35</v>
      </c>
      <c r="D87" s="58">
        <f>C84/C87*100</f>
        <v>97.6249109596011</v>
      </c>
      <c r="E87" s="38"/>
      <c r="F87" s="13"/>
    </row>
    <row r="88" spans="1:6" ht="6.75" customHeight="1">
      <c r="A88" s="46"/>
      <c r="B88" s="47"/>
      <c r="C88" s="48"/>
      <c r="D88" s="49"/>
      <c r="E88" s="38"/>
      <c r="F88" s="13"/>
    </row>
    <row r="89" spans="1:6" ht="15">
      <c r="A89" s="67" t="s">
        <v>211</v>
      </c>
      <c r="B89" s="68"/>
      <c r="C89" s="68"/>
      <c r="D89" s="68"/>
      <c r="E89" s="38"/>
      <c r="F89" s="13"/>
    </row>
    <row r="90" spans="1:6" ht="15">
      <c r="A90" s="50"/>
      <c r="B90" s="51"/>
      <c r="C90" s="51"/>
      <c r="D90" s="51"/>
      <c r="E90" s="38"/>
      <c r="F90" s="13"/>
    </row>
    <row r="91" spans="1:6" ht="12.75" customHeight="1">
      <c r="A91" s="57"/>
      <c r="B91" s="57"/>
      <c r="C91" s="57"/>
      <c r="D91" s="57"/>
      <c r="E91" s="57"/>
      <c r="F91" s="13"/>
    </row>
    <row r="92" spans="1:6" ht="12.75" customHeight="1">
      <c r="A92" s="57"/>
      <c r="B92" s="57"/>
      <c r="C92" s="57"/>
      <c r="D92" s="57"/>
      <c r="E92" s="57"/>
      <c r="F92" s="13"/>
    </row>
    <row r="93" spans="1:6" ht="12.75" customHeight="1">
      <c r="A93" s="30"/>
      <c r="B93" s="70" t="s">
        <v>47</v>
      </c>
      <c r="C93" s="70"/>
      <c r="D93" s="70"/>
      <c r="E93" s="70"/>
      <c r="F93" s="13"/>
    </row>
    <row r="94" spans="1:6" ht="12.75" customHeight="1">
      <c r="A94" s="30"/>
      <c r="B94" s="31"/>
      <c r="C94" s="31"/>
      <c r="D94" s="31"/>
      <c r="E94" s="31"/>
      <c r="F94" s="13"/>
    </row>
    <row r="95" spans="1:6" ht="31.5" customHeight="1">
      <c r="A95" s="32" t="s">
        <v>0</v>
      </c>
      <c r="B95" s="32" t="s">
        <v>1</v>
      </c>
      <c r="C95" s="32" t="s">
        <v>2</v>
      </c>
      <c r="D95" s="32" t="s">
        <v>139</v>
      </c>
      <c r="E95" s="33"/>
      <c r="F95" s="13"/>
    </row>
    <row r="96" spans="1:6" ht="30" customHeight="1">
      <c r="A96" s="42">
        <v>5</v>
      </c>
      <c r="B96" s="43" t="s">
        <v>131</v>
      </c>
      <c r="C96" s="44">
        <v>4263.84</v>
      </c>
      <c r="D96" s="45">
        <f>4062.96/C96*100</f>
        <v>95.28875379939208</v>
      </c>
      <c r="E96" s="38"/>
      <c r="F96" s="13"/>
    </row>
    <row r="97" spans="1:6" ht="32.25" customHeight="1">
      <c r="A97" s="32">
        <v>8</v>
      </c>
      <c r="B97" s="39" t="s">
        <v>134</v>
      </c>
      <c r="C97" s="44" t="s">
        <v>212</v>
      </c>
      <c r="D97" s="41">
        <v>100</v>
      </c>
      <c r="E97" s="38"/>
      <c r="F97" s="13"/>
    </row>
    <row r="98" spans="1:6" ht="36.75" customHeight="1">
      <c r="A98" s="42">
        <v>10</v>
      </c>
      <c r="B98" s="43" t="s">
        <v>9</v>
      </c>
      <c r="C98" s="44">
        <v>4101.84</v>
      </c>
      <c r="D98" s="45">
        <f>4062.96/C98*100</f>
        <v>99.0521327014218</v>
      </c>
      <c r="E98" s="38"/>
      <c r="F98" s="13"/>
    </row>
    <row r="99" spans="1:6" ht="36.75" customHeight="1">
      <c r="A99" s="42">
        <v>12</v>
      </c>
      <c r="B99" s="43" t="s">
        <v>17</v>
      </c>
      <c r="C99" s="44">
        <v>4141.8</v>
      </c>
      <c r="D99" s="45">
        <f>4062.96/C99*100</f>
        <v>98.09647979139504</v>
      </c>
      <c r="E99" s="38"/>
      <c r="F99" s="13"/>
    </row>
    <row r="100" spans="1:6" ht="36.75" customHeight="1">
      <c r="A100" s="42">
        <v>14</v>
      </c>
      <c r="B100" s="43" t="s">
        <v>136</v>
      </c>
      <c r="C100" s="44">
        <v>4121.28</v>
      </c>
      <c r="D100" s="45">
        <f>4062.96/C100*100</f>
        <v>98.58490566037736</v>
      </c>
      <c r="E100" s="38"/>
      <c r="F100" s="13"/>
    </row>
    <row r="101" spans="1:6" ht="63.75">
      <c r="A101" s="42">
        <v>15</v>
      </c>
      <c r="B101" s="43" t="s">
        <v>137</v>
      </c>
      <c r="C101" s="44">
        <v>4072.68</v>
      </c>
      <c r="D101" s="45">
        <f>4062.96/C101*100</f>
        <v>99.76133651551314</v>
      </c>
      <c r="E101" s="38"/>
      <c r="F101" s="13"/>
    </row>
    <row r="102" spans="1:6" ht="7.5" customHeight="1">
      <c r="A102" s="46"/>
      <c r="B102" s="47"/>
      <c r="C102" s="48"/>
      <c r="D102" s="49"/>
      <c r="E102" s="38"/>
      <c r="F102" s="13"/>
    </row>
    <row r="103" spans="1:6" ht="15">
      <c r="A103" s="67" t="s">
        <v>204</v>
      </c>
      <c r="B103" s="68"/>
      <c r="C103" s="68"/>
      <c r="D103" s="68"/>
      <c r="E103" s="38"/>
      <c r="F103" s="13"/>
    </row>
    <row r="104" spans="1:6" ht="15">
      <c r="A104" s="50"/>
      <c r="B104" s="51"/>
      <c r="C104" s="51"/>
      <c r="D104" s="51"/>
      <c r="E104" s="38"/>
      <c r="F104" s="13"/>
    </row>
    <row r="105" spans="1:6" ht="38.25" customHeight="1">
      <c r="A105" s="72" t="s">
        <v>213</v>
      </c>
      <c r="B105" s="72"/>
      <c r="C105" s="72"/>
      <c r="D105" s="72"/>
      <c r="E105" s="38"/>
      <c r="F105" s="13"/>
    </row>
    <row r="106" spans="1:6" ht="12.75" customHeight="1">
      <c r="A106" s="38"/>
      <c r="B106" s="53"/>
      <c r="C106" s="55"/>
      <c r="D106" s="56"/>
      <c r="E106" s="38"/>
      <c r="F106" s="13"/>
    </row>
    <row r="107" spans="1:6" ht="12.75" customHeight="1">
      <c r="A107" s="38"/>
      <c r="B107" s="53"/>
      <c r="C107" s="55"/>
      <c r="D107" s="56"/>
      <c r="E107" s="38"/>
      <c r="F107" s="13"/>
    </row>
    <row r="108" spans="1:6" ht="12.75" customHeight="1">
      <c r="A108" s="30"/>
      <c r="B108" s="70" t="s">
        <v>48</v>
      </c>
      <c r="C108" s="70"/>
      <c r="D108" s="70"/>
      <c r="E108" s="70"/>
      <c r="F108" s="13"/>
    </row>
    <row r="109" spans="1:6" ht="12.75" customHeight="1">
      <c r="A109" s="30"/>
      <c r="B109" s="31"/>
      <c r="C109" s="31"/>
      <c r="D109" s="31"/>
      <c r="E109" s="31"/>
      <c r="F109" s="13"/>
    </row>
    <row r="110" spans="1:6" ht="33.75" customHeight="1">
      <c r="A110" s="32" t="s">
        <v>0</v>
      </c>
      <c r="B110" s="32" t="s">
        <v>1</v>
      </c>
      <c r="C110" s="32" t="s">
        <v>2</v>
      </c>
      <c r="D110" s="32" t="s">
        <v>139</v>
      </c>
      <c r="E110" s="33"/>
      <c r="F110" s="13"/>
    </row>
    <row r="111" spans="1:6" ht="25.5">
      <c r="A111" s="32">
        <v>8</v>
      </c>
      <c r="B111" s="39" t="s">
        <v>134</v>
      </c>
      <c r="C111" s="44" t="s">
        <v>214</v>
      </c>
      <c r="D111" s="41">
        <v>100</v>
      </c>
      <c r="E111" s="38"/>
      <c r="F111" s="13"/>
    </row>
    <row r="112" spans="1:6" ht="63.75">
      <c r="A112" s="42">
        <v>15</v>
      </c>
      <c r="B112" s="43" t="s">
        <v>137</v>
      </c>
      <c r="C112" s="44">
        <v>11618.1</v>
      </c>
      <c r="D112" s="45">
        <f>11597.04/C112*100</f>
        <v>99.81873111782478</v>
      </c>
      <c r="E112" s="38"/>
      <c r="F112" s="13"/>
    </row>
    <row r="113" spans="1:6" ht="6.75" customHeight="1">
      <c r="A113" s="46"/>
      <c r="B113" s="47"/>
      <c r="C113" s="48"/>
      <c r="D113" s="49"/>
      <c r="E113" s="38"/>
      <c r="F113" s="13"/>
    </row>
    <row r="114" spans="1:6" ht="15">
      <c r="A114" s="67" t="s">
        <v>204</v>
      </c>
      <c r="B114" s="68"/>
      <c r="C114" s="68"/>
      <c r="D114" s="68"/>
      <c r="E114" s="38"/>
      <c r="F114" s="13"/>
    </row>
    <row r="115" spans="1:6" ht="15">
      <c r="A115" s="38"/>
      <c r="B115" s="53"/>
      <c r="C115" s="55"/>
      <c r="D115" s="56"/>
      <c r="E115" s="38"/>
      <c r="F115" s="13"/>
    </row>
    <row r="116" spans="1:6" ht="36" customHeight="1">
      <c r="A116" s="72" t="s">
        <v>215</v>
      </c>
      <c r="B116" s="72"/>
      <c r="C116" s="72"/>
      <c r="D116" s="72"/>
      <c r="E116" s="38"/>
      <c r="F116" s="13"/>
    </row>
    <row r="117" spans="1:6" ht="15">
      <c r="A117" s="38"/>
      <c r="B117" s="53"/>
      <c r="C117" s="55"/>
      <c r="D117" s="56"/>
      <c r="E117" s="38"/>
      <c r="F117" s="13"/>
    </row>
    <row r="118" spans="1:6" ht="12.75" customHeight="1">
      <c r="A118" s="57"/>
      <c r="B118" s="57"/>
      <c r="C118" s="57"/>
      <c r="D118" s="57"/>
      <c r="E118" s="57"/>
      <c r="F118" s="13"/>
    </row>
    <row r="119" spans="1:6" ht="12.75" customHeight="1">
      <c r="A119" s="30"/>
      <c r="B119" s="70" t="s">
        <v>49</v>
      </c>
      <c r="C119" s="70"/>
      <c r="D119" s="70"/>
      <c r="E119" s="70"/>
      <c r="F119" s="13"/>
    </row>
    <row r="120" spans="1:6" ht="12.75" customHeight="1">
      <c r="A120" s="30"/>
      <c r="B120" s="31"/>
      <c r="C120" s="31"/>
      <c r="D120" s="31"/>
      <c r="E120" s="31"/>
      <c r="F120" s="13"/>
    </row>
    <row r="121" spans="1:6" ht="34.5" customHeight="1">
      <c r="A121" s="32" t="s">
        <v>0</v>
      </c>
      <c r="B121" s="32" t="s">
        <v>1</v>
      </c>
      <c r="C121" s="32" t="s">
        <v>2</v>
      </c>
      <c r="D121" s="32" t="s">
        <v>139</v>
      </c>
      <c r="E121" s="33"/>
      <c r="F121" s="13"/>
    </row>
    <row r="122" spans="1:6" ht="25.5">
      <c r="A122" s="32">
        <v>8</v>
      </c>
      <c r="B122" s="39" t="s">
        <v>134</v>
      </c>
      <c r="C122" s="44" t="s">
        <v>216</v>
      </c>
      <c r="D122" s="41">
        <v>100</v>
      </c>
      <c r="E122" s="38"/>
      <c r="F122" s="13"/>
    </row>
    <row r="123" spans="1:6" ht="25.5">
      <c r="A123" s="42">
        <v>12</v>
      </c>
      <c r="B123" s="43" t="s">
        <v>17</v>
      </c>
      <c r="C123" s="44">
        <v>772.42</v>
      </c>
      <c r="D123" s="45">
        <f>590.33/C123*100</f>
        <v>76.42603764791177</v>
      </c>
      <c r="E123" s="38"/>
      <c r="F123" s="13"/>
    </row>
    <row r="124" spans="1:6" ht="25.5">
      <c r="A124" s="42">
        <v>14</v>
      </c>
      <c r="B124" s="43" t="s">
        <v>136</v>
      </c>
      <c r="C124" s="44">
        <v>756.86</v>
      </c>
      <c r="D124" s="45">
        <f>590.33/C124*100</f>
        <v>77.99725180350396</v>
      </c>
      <c r="E124" s="38"/>
      <c r="F124" s="13"/>
    </row>
    <row r="125" spans="1:6" ht="9" customHeight="1">
      <c r="A125" s="46"/>
      <c r="B125" s="47"/>
      <c r="C125" s="48"/>
      <c r="D125" s="49"/>
      <c r="E125" s="38"/>
      <c r="F125" s="13"/>
    </row>
    <row r="126" spans="1:6" ht="15">
      <c r="A126" s="67" t="s">
        <v>204</v>
      </c>
      <c r="B126" s="68"/>
      <c r="C126" s="68"/>
      <c r="D126" s="68"/>
      <c r="E126" s="38"/>
      <c r="F126" s="13"/>
    </row>
    <row r="127" spans="1:6" ht="15">
      <c r="A127" s="50"/>
      <c r="B127" s="51"/>
      <c r="C127" s="51"/>
      <c r="D127" s="51"/>
      <c r="E127" s="38"/>
      <c r="F127" s="13"/>
    </row>
    <row r="128" spans="1:6" ht="34.5" customHeight="1">
      <c r="A128" s="72" t="s">
        <v>217</v>
      </c>
      <c r="B128" s="72"/>
      <c r="C128" s="72"/>
      <c r="D128" s="72"/>
      <c r="E128" s="38"/>
      <c r="F128" s="13"/>
    </row>
    <row r="129" spans="1:6" ht="15">
      <c r="A129" s="38"/>
      <c r="B129" s="53"/>
      <c r="C129" s="55"/>
      <c r="D129" s="56"/>
      <c r="E129" s="38"/>
      <c r="F129" s="13"/>
    </row>
    <row r="130" spans="1:6" ht="12.75" customHeight="1">
      <c r="A130" s="57"/>
      <c r="B130" s="57"/>
      <c r="C130" s="57"/>
      <c r="D130" s="57"/>
      <c r="E130" s="57"/>
      <c r="F130" s="13"/>
    </row>
    <row r="131" spans="1:6" ht="12.75" customHeight="1">
      <c r="A131" s="30"/>
      <c r="B131" s="70" t="s">
        <v>50</v>
      </c>
      <c r="C131" s="70"/>
      <c r="D131" s="70"/>
      <c r="E131" s="70"/>
      <c r="F131" s="13"/>
    </row>
    <row r="132" spans="1:6" ht="12.75" customHeight="1">
      <c r="A132" s="30"/>
      <c r="B132" s="31"/>
      <c r="C132" s="31"/>
      <c r="D132" s="31"/>
      <c r="E132" s="31"/>
      <c r="F132" s="13"/>
    </row>
    <row r="133" spans="1:6" ht="39" customHeight="1">
      <c r="A133" s="32" t="s">
        <v>0</v>
      </c>
      <c r="B133" s="32" t="s">
        <v>1</v>
      </c>
      <c r="C133" s="32" t="s">
        <v>2</v>
      </c>
      <c r="D133" s="32" t="s">
        <v>139</v>
      </c>
      <c r="E133" s="33"/>
      <c r="F133" s="13"/>
    </row>
    <row r="134" spans="1:6" ht="25.5">
      <c r="A134" s="42">
        <v>8</v>
      </c>
      <c r="B134" s="43" t="s">
        <v>134</v>
      </c>
      <c r="C134" s="44" t="s">
        <v>218</v>
      </c>
      <c r="D134" s="45">
        <f>C135/1594.08*100</f>
        <v>32.37478671083008</v>
      </c>
      <c r="E134" s="38"/>
      <c r="F134" s="13"/>
    </row>
    <row r="135" spans="1:6" ht="63.75">
      <c r="A135" s="32">
        <v>15</v>
      </c>
      <c r="B135" s="39" t="s">
        <v>137</v>
      </c>
      <c r="C135" s="40">
        <v>516.08</v>
      </c>
      <c r="D135" s="41">
        <v>100</v>
      </c>
      <c r="E135" s="38"/>
      <c r="F135" s="13"/>
    </row>
    <row r="136" spans="1:6" ht="7.5" customHeight="1">
      <c r="A136" s="46"/>
      <c r="B136" s="47"/>
      <c r="C136" s="48"/>
      <c r="D136" s="49"/>
      <c r="E136" s="38"/>
      <c r="F136" s="13"/>
    </row>
    <row r="137" spans="1:6" ht="15">
      <c r="A137" s="67" t="s">
        <v>207</v>
      </c>
      <c r="B137" s="68"/>
      <c r="C137" s="68"/>
      <c r="D137" s="68"/>
      <c r="E137" s="38"/>
      <c r="F137" s="13"/>
    </row>
    <row r="138" spans="1:6" ht="15">
      <c r="A138" s="38"/>
      <c r="B138" s="53"/>
      <c r="C138" s="55"/>
      <c r="D138" s="56"/>
      <c r="E138" s="38"/>
      <c r="F138" s="13"/>
    </row>
    <row r="139" spans="1:11" ht="36" customHeight="1">
      <c r="A139" s="72" t="s">
        <v>219</v>
      </c>
      <c r="B139" s="72"/>
      <c r="C139" s="72"/>
      <c r="D139" s="72"/>
      <c r="E139" s="38"/>
      <c r="F139" s="13"/>
      <c r="H139" s="81"/>
      <c r="I139" s="81"/>
      <c r="J139" s="81"/>
      <c r="K139" s="81"/>
    </row>
    <row r="140" spans="1:6" ht="15">
      <c r="A140" s="38"/>
      <c r="B140" s="53"/>
      <c r="C140" s="55"/>
      <c r="D140" s="56"/>
      <c r="E140" s="38"/>
      <c r="F140" s="13"/>
    </row>
    <row r="141" spans="1:6" ht="12.75" customHeight="1">
      <c r="A141" s="57"/>
      <c r="B141" s="57"/>
      <c r="C141" s="57"/>
      <c r="D141" s="57"/>
      <c r="E141" s="57"/>
      <c r="F141" s="13"/>
    </row>
    <row r="142" spans="1:6" ht="12.75" customHeight="1">
      <c r="A142" s="30"/>
      <c r="B142" s="70" t="s">
        <v>51</v>
      </c>
      <c r="C142" s="70"/>
      <c r="D142" s="70"/>
      <c r="E142" s="70"/>
      <c r="F142" s="13"/>
    </row>
    <row r="143" spans="1:6" ht="12.75" customHeight="1">
      <c r="A143" s="30"/>
      <c r="B143" s="31"/>
      <c r="C143" s="31"/>
      <c r="D143" s="31"/>
      <c r="E143" s="31"/>
      <c r="F143" s="13"/>
    </row>
    <row r="144" spans="1:6" ht="36" customHeight="1">
      <c r="A144" s="32" t="s">
        <v>0</v>
      </c>
      <c r="B144" s="32" t="s">
        <v>1</v>
      </c>
      <c r="C144" s="32" t="s">
        <v>2</v>
      </c>
      <c r="D144" s="32" t="s">
        <v>139</v>
      </c>
      <c r="E144" s="33"/>
      <c r="F144" s="13"/>
    </row>
    <row r="145" spans="1:6" ht="25.5">
      <c r="A145" s="42">
        <v>8</v>
      </c>
      <c r="B145" s="43" t="s">
        <v>134</v>
      </c>
      <c r="C145" s="44" t="s">
        <v>220</v>
      </c>
      <c r="D145" s="45">
        <f>C146/1976.4*100</f>
        <v>97.24043715846994</v>
      </c>
      <c r="E145" s="38"/>
      <c r="F145" s="13"/>
    </row>
    <row r="146" spans="1:6" ht="25.5">
      <c r="A146" s="32">
        <v>12</v>
      </c>
      <c r="B146" s="39" t="s">
        <v>17</v>
      </c>
      <c r="C146" s="40">
        <v>1921.86</v>
      </c>
      <c r="D146" s="41">
        <v>100</v>
      </c>
      <c r="E146" s="38"/>
      <c r="F146" s="13"/>
    </row>
    <row r="147" spans="1:6" ht="25.5">
      <c r="A147" s="42">
        <v>14</v>
      </c>
      <c r="B147" s="43" t="s">
        <v>136</v>
      </c>
      <c r="C147" s="44">
        <v>2011.5</v>
      </c>
      <c r="D147" s="45">
        <f>C146/C147*100</f>
        <v>95.54362416107382</v>
      </c>
      <c r="E147" s="38"/>
      <c r="F147" s="13"/>
    </row>
    <row r="148" spans="1:6" ht="63.75">
      <c r="A148" s="42">
        <v>15</v>
      </c>
      <c r="B148" s="43" t="s">
        <v>137</v>
      </c>
      <c r="C148" s="44">
        <v>1986.12</v>
      </c>
      <c r="D148" s="45">
        <f>C146/C148*100</f>
        <v>96.76454594888526</v>
      </c>
      <c r="E148" s="38"/>
      <c r="F148" s="13"/>
    </row>
    <row r="149" spans="1:6" ht="6" customHeight="1">
      <c r="A149" s="46"/>
      <c r="B149" s="47"/>
      <c r="C149" s="48"/>
      <c r="D149" s="49"/>
      <c r="E149" s="38"/>
      <c r="F149" s="13"/>
    </row>
    <row r="150" spans="1:6" ht="15">
      <c r="A150" s="67" t="s">
        <v>199</v>
      </c>
      <c r="B150" s="68"/>
      <c r="C150" s="68"/>
      <c r="D150" s="68"/>
      <c r="E150" s="38"/>
      <c r="F150" s="13"/>
    </row>
    <row r="151" spans="1:6" ht="15">
      <c r="A151" s="50"/>
      <c r="B151" s="51"/>
      <c r="C151" s="51"/>
      <c r="D151" s="51"/>
      <c r="E151" s="38"/>
      <c r="F151" s="13"/>
    </row>
    <row r="152" spans="1:6" ht="33" customHeight="1">
      <c r="A152" s="72" t="s">
        <v>221</v>
      </c>
      <c r="B152" s="72"/>
      <c r="C152" s="72"/>
      <c r="D152" s="72"/>
      <c r="E152" s="38"/>
      <c r="F152" s="13"/>
    </row>
    <row r="153" spans="1:6" ht="15">
      <c r="A153" s="50"/>
      <c r="B153" s="51"/>
      <c r="C153" s="51"/>
      <c r="D153" s="51"/>
      <c r="E153" s="38"/>
      <c r="F153" s="13"/>
    </row>
    <row r="154" spans="1:6" ht="12.75" customHeight="1">
      <c r="A154" s="57"/>
      <c r="B154" s="57"/>
      <c r="C154" s="57"/>
      <c r="D154" s="57"/>
      <c r="E154" s="57"/>
      <c r="F154" s="13"/>
    </row>
    <row r="155" spans="1:6" ht="12.75" customHeight="1">
      <c r="A155" s="30"/>
      <c r="B155" s="70" t="s">
        <v>52</v>
      </c>
      <c r="C155" s="70"/>
      <c r="D155" s="70"/>
      <c r="E155" s="70"/>
      <c r="F155" s="13"/>
    </row>
    <row r="156" spans="1:6" ht="12.75" customHeight="1">
      <c r="A156" s="30"/>
      <c r="B156" s="31"/>
      <c r="C156" s="31"/>
      <c r="D156" s="31"/>
      <c r="E156" s="31"/>
      <c r="F156" s="13"/>
    </row>
    <row r="157" spans="1:6" ht="37.5" customHeight="1">
      <c r="A157" s="32" t="s">
        <v>0</v>
      </c>
      <c r="B157" s="32" t="s">
        <v>1</v>
      </c>
      <c r="C157" s="32" t="s">
        <v>2</v>
      </c>
      <c r="D157" s="32" t="s">
        <v>139</v>
      </c>
      <c r="E157" s="33"/>
      <c r="F157" s="13"/>
    </row>
    <row r="158" spans="1:6" ht="25.5">
      <c r="A158" s="32">
        <v>6</v>
      </c>
      <c r="B158" s="39" t="s">
        <v>132</v>
      </c>
      <c r="C158" s="40">
        <v>5616</v>
      </c>
      <c r="D158" s="41">
        <v>100</v>
      </c>
      <c r="E158" s="38"/>
      <c r="F158" s="13"/>
    </row>
    <row r="159" spans="1:6" ht="25.5">
      <c r="A159" s="42">
        <v>8</v>
      </c>
      <c r="B159" s="43" t="s">
        <v>134</v>
      </c>
      <c r="C159" s="44" t="s">
        <v>222</v>
      </c>
      <c r="D159" s="45">
        <f>C158/5632.74*100</f>
        <v>99.70280893490558</v>
      </c>
      <c r="E159" s="38"/>
      <c r="F159" s="13"/>
    </row>
    <row r="160" spans="1:6" ht="25.5">
      <c r="A160" s="42">
        <v>14</v>
      </c>
      <c r="B160" s="43" t="s">
        <v>136</v>
      </c>
      <c r="C160" s="44">
        <v>5716.22</v>
      </c>
      <c r="D160" s="45">
        <f>C158/C160*100</f>
        <v>98.24674347733293</v>
      </c>
      <c r="E160" s="38"/>
      <c r="F160" s="13"/>
    </row>
    <row r="161" spans="1:6" ht="63.75">
      <c r="A161" s="42">
        <v>15</v>
      </c>
      <c r="B161" s="43" t="s">
        <v>137</v>
      </c>
      <c r="C161" s="44">
        <v>5631.88</v>
      </c>
      <c r="D161" s="45">
        <f>C158/C161*100</f>
        <v>99.71803376492396</v>
      </c>
      <c r="E161" s="38"/>
      <c r="F161" s="13"/>
    </row>
    <row r="162" spans="1:6" ht="7.5" customHeight="1">
      <c r="A162" s="46"/>
      <c r="B162" s="47"/>
      <c r="C162" s="48"/>
      <c r="D162" s="49"/>
      <c r="E162" s="38"/>
      <c r="F162" s="13"/>
    </row>
    <row r="163" spans="1:6" ht="15">
      <c r="A163" s="67" t="s">
        <v>294</v>
      </c>
      <c r="B163" s="68"/>
      <c r="C163" s="68"/>
      <c r="D163" s="68"/>
      <c r="E163" s="38"/>
      <c r="F163" s="13"/>
    </row>
    <row r="164" spans="1:6" ht="15">
      <c r="A164" s="38"/>
      <c r="B164" s="53"/>
      <c r="C164" s="55"/>
      <c r="D164" s="56"/>
      <c r="E164" s="38"/>
      <c r="F164" s="13"/>
    </row>
    <row r="165" spans="1:6" ht="33" customHeight="1">
      <c r="A165" s="78" t="s">
        <v>141</v>
      </c>
      <c r="B165" s="78"/>
      <c r="C165" s="78"/>
      <c r="D165" s="78"/>
      <c r="E165" s="78"/>
      <c r="F165" s="13"/>
    </row>
    <row r="166" spans="1:6" ht="15">
      <c r="A166" s="59"/>
      <c r="B166" s="59"/>
      <c r="C166" s="59"/>
      <c r="D166" s="59"/>
      <c r="E166" s="59"/>
      <c r="F166" s="13"/>
    </row>
    <row r="167" spans="1:5" ht="12.75">
      <c r="A167" s="60"/>
      <c r="B167" s="53"/>
      <c r="C167" s="61"/>
      <c r="D167" s="56"/>
      <c r="E167" s="38"/>
    </row>
    <row r="168" spans="1:5" ht="12.75">
      <c r="A168" s="30"/>
      <c r="B168" s="70" t="s">
        <v>53</v>
      </c>
      <c r="C168" s="70"/>
      <c r="D168" s="70"/>
      <c r="E168" s="70"/>
    </row>
    <row r="169" spans="1:5" ht="12.75">
      <c r="A169" s="30"/>
      <c r="B169" s="31"/>
      <c r="C169" s="31"/>
      <c r="D169" s="31"/>
      <c r="E169" s="31"/>
    </row>
    <row r="170" spans="1:6" ht="31.5" customHeight="1">
      <c r="A170" s="32" t="s">
        <v>0</v>
      </c>
      <c r="B170" s="32" t="s">
        <v>1</v>
      </c>
      <c r="C170" s="32" t="s">
        <v>2</v>
      </c>
      <c r="D170" s="32" t="s">
        <v>139</v>
      </c>
      <c r="E170" s="33"/>
      <c r="F170"/>
    </row>
    <row r="171" spans="1:6" ht="25.5">
      <c r="A171" s="42">
        <v>5</v>
      </c>
      <c r="B171" s="43" t="s">
        <v>131</v>
      </c>
      <c r="C171" s="44">
        <v>27594</v>
      </c>
      <c r="D171" s="45">
        <f>C176/C171*100</f>
        <v>95.49902152641879</v>
      </c>
      <c r="E171" s="38"/>
      <c r="F171"/>
    </row>
    <row r="172" spans="1:6" ht="25.5">
      <c r="A172" s="42">
        <v>7</v>
      </c>
      <c r="B172" s="43" t="s">
        <v>133</v>
      </c>
      <c r="C172" s="44">
        <v>27000</v>
      </c>
      <c r="D172" s="45">
        <f>C176/C172*100</f>
        <v>97.6</v>
      </c>
      <c r="E172" s="38"/>
      <c r="F172"/>
    </row>
    <row r="173" spans="1:6" ht="25.5">
      <c r="A173" s="42">
        <v>8</v>
      </c>
      <c r="B173" s="43" t="s">
        <v>134</v>
      </c>
      <c r="C173" s="44" t="s">
        <v>223</v>
      </c>
      <c r="D173" s="45">
        <f>C176/26568*100</f>
        <v>99.1869918699187</v>
      </c>
      <c r="E173" s="38"/>
      <c r="F173"/>
    </row>
    <row r="174" spans="1:6" ht="25.5">
      <c r="A174" s="42">
        <v>10</v>
      </c>
      <c r="B174" s="43" t="s">
        <v>9</v>
      </c>
      <c r="C174" s="44">
        <v>26568</v>
      </c>
      <c r="D174" s="45">
        <f>C176/C174*100</f>
        <v>99.1869918699187</v>
      </c>
      <c r="E174" s="38"/>
      <c r="F174"/>
    </row>
    <row r="175" spans="1:6" ht="25.5">
      <c r="A175" s="42">
        <v>12</v>
      </c>
      <c r="B175" s="43" t="s">
        <v>17</v>
      </c>
      <c r="C175" s="44">
        <v>27054</v>
      </c>
      <c r="D175" s="45">
        <f>C176/C175*100</f>
        <v>97.40518962075848</v>
      </c>
      <c r="E175" s="38"/>
      <c r="F175"/>
    </row>
    <row r="176" spans="1:6" ht="25.5">
      <c r="A176" s="32">
        <v>13</v>
      </c>
      <c r="B176" s="39" t="s">
        <v>135</v>
      </c>
      <c r="C176" s="40">
        <v>26352</v>
      </c>
      <c r="D176" s="41">
        <v>100</v>
      </c>
      <c r="E176" s="38"/>
      <c r="F176"/>
    </row>
    <row r="177" spans="1:6" ht="25.5">
      <c r="A177" s="42">
        <v>14</v>
      </c>
      <c r="B177" s="43" t="s">
        <v>136</v>
      </c>
      <c r="C177" s="44">
        <v>27324</v>
      </c>
      <c r="D177" s="45">
        <f>C176/C177*100</f>
        <v>96.44268774703558</v>
      </c>
      <c r="E177" s="38"/>
      <c r="F177"/>
    </row>
    <row r="178" spans="1:6" ht="63.75">
      <c r="A178" s="42">
        <v>15</v>
      </c>
      <c r="B178" s="43" t="s">
        <v>137</v>
      </c>
      <c r="C178" s="44">
        <v>26568</v>
      </c>
      <c r="D178" s="45">
        <f>C176/C178*100</f>
        <v>99.1869918699187</v>
      </c>
      <c r="E178" s="38"/>
      <c r="F178"/>
    </row>
    <row r="179" spans="1:6" ht="8.25" customHeight="1">
      <c r="A179" s="38"/>
      <c r="B179" s="53"/>
      <c r="C179" s="55"/>
      <c r="D179" s="56"/>
      <c r="E179" s="38"/>
      <c r="F179"/>
    </row>
    <row r="180" spans="1:6" ht="12.75">
      <c r="A180" s="67" t="s">
        <v>224</v>
      </c>
      <c r="B180" s="68"/>
      <c r="C180" s="68"/>
      <c r="D180" s="68"/>
      <c r="E180" s="38"/>
      <c r="F180"/>
    </row>
    <row r="181" spans="1:6" ht="12.75">
      <c r="A181" s="38"/>
      <c r="B181" s="53"/>
      <c r="C181" s="55"/>
      <c r="D181" s="56"/>
      <c r="E181" s="38"/>
      <c r="F181"/>
    </row>
    <row r="182" spans="1:6" ht="34.5" customHeight="1">
      <c r="A182" s="69" t="s">
        <v>142</v>
      </c>
      <c r="B182" s="69"/>
      <c r="C182" s="69"/>
      <c r="D182" s="69"/>
      <c r="E182" s="38"/>
      <c r="F182"/>
    </row>
    <row r="183" spans="1:6" ht="12.75">
      <c r="A183" s="30"/>
      <c r="B183" s="30"/>
      <c r="C183" s="30"/>
      <c r="D183" s="30"/>
      <c r="E183" s="30"/>
      <c r="F183"/>
    </row>
    <row r="184" spans="1:6" ht="12.75">
      <c r="A184" s="60"/>
      <c r="B184" s="53"/>
      <c r="C184" s="61"/>
      <c r="D184" s="56"/>
      <c r="E184" s="38"/>
      <c r="F184"/>
    </row>
    <row r="185" spans="1:6" ht="12.75">
      <c r="A185" s="30"/>
      <c r="B185" s="70" t="s">
        <v>54</v>
      </c>
      <c r="C185" s="70"/>
      <c r="D185" s="70"/>
      <c r="E185" s="70"/>
      <c r="F185"/>
    </row>
    <row r="186" spans="1:6" ht="12.75">
      <c r="A186" s="30"/>
      <c r="B186" s="31"/>
      <c r="C186" s="31"/>
      <c r="D186" s="31"/>
      <c r="E186" s="31"/>
      <c r="F186"/>
    </row>
    <row r="187" spans="1:6" ht="33.75" customHeight="1">
      <c r="A187" s="32" t="s">
        <v>0</v>
      </c>
      <c r="B187" s="32" t="s">
        <v>1</v>
      </c>
      <c r="C187" s="32" t="s">
        <v>2</v>
      </c>
      <c r="D187" s="32" t="s">
        <v>139</v>
      </c>
      <c r="E187" s="33"/>
      <c r="F187"/>
    </row>
    <row r="188" spans="1:6" ht="25.5">
      <c r="A188" s="42">
        <v>5</v>
      </c>
      <c r="B188" s="43" t="s">
        <v>131</v>
      </c>
      <c r="C188" s="44">
        <v>16135.2</v>
      </c>
      <c r="D188" s="45">
        <f>C190/C188*100</f>
        <v>90.16064257028113</v>
      </c>
      <c r="E188" s="38"/>
      <c r="F188"/>
    </row>
    <row r="189" spans="1:6" ht="25.5">
      <c r="A189" s="42">
        <v>8</v>
      </c>
      <c r="B189" s="43" t="s">
        <v>134</v>
      </c>
      <c r="C189" s="44" t="s">
        <v>225</v>
      </c>
      <c r="D189" s="45">
        <f>C190/15519.6*100</f>
        <v>93.73695198329854</v>
      </c>
      <c r="E189" s="38"/>
      <c r="F189"/>
    </row>
    <row r="190" spans="1:6" ht="25.5">
      <c r="A190" s="32">
        <v>10</v>
      </c>
      <c r="B190" s="39" t="s">
        <v>9</v>
      </c>
      <c r="C190" s="40">
        <v>14547.6</v>
      </c>
      <c r="D190" s="41">
        <v>100</v>
      </c>
      <c r="E190" s="38"/>
      <c r="F190"/>
    </row>
    <row r="191" spans="1:6" ht="25.5">
      <c r="A191" s="42">
        <v>12</v>
      </c>
      <c r="B191" s="43" t="s">
        <v>17</v>
      </c>
      <c r="C191" s="44">
        <v>15811.2</v>
      </c>
      <c r="D191" s="45">
        <f>C190/C191*100</f>
        <v>92.00819672131148</v>
      </c>
      <c r="E191" s="38"/>
      <c r="F191"/>
    </row>
    <row r="192" spans="1:6" ht="25.5">
      <c r="A192" s="42">
        <v>13</v>
      </c>
      <c r="B192" s="43" t="s">
        <v>135</v>
      </c>
      <c r="C192" s="44">
        <v>16264.8</v>
      </c>
      <c r="D192" s="45">
        <f>C190/C192*100</f>
        <v>89.44223107569722</v>
      </c>
      <c r="E192" s="38"/>
      <c r="F192"/>
    </row>
    <row r="193" spans="1:6" ht="25.5">
      <c r="A193" s="42">
        <v>14</v>
      </c>
      <c r="B193" s="43" t="s">
        <v>136</v>
      </c>
      <c r="C193" s="44">
        <v>15940.8</v>
      </c>
      <c r="D193" s="45">
        <f>C190/C193*100</f>
        <v>91.26016260162602</v>
      </c>
      <c r="E193" s="38"/>
      <c r="F193"/>
    </row>
    <row r="194" spans="1:6" ht="63.75">
      <c r="A194" s="42">
        <v>15</v>
      </c>
      <c r="B194" s="43" t="s">
        <v>137</v>
      </c>
      <c r="C194" s="44">
        <v>15519.6</v>
      </c>
      <c r="D194" s="45">
        <f>C190/C194*100</f>
        <v>93.73695198329854</v>
      </c>
      <c r="E194" s="38"/>
      <c r="F194"/>
    </row>
    <row r="195" spans="1:6" ht="9" customHeight="1">
      <c r="A195" s="46"/>
      <c r="B195" s="47"/>
      <c r="C195" s="48"/>
      <c r="D195" s="49"/>
      <c r="E195" s="38"/>
      <c r="F195"/>
    </row>
    <row r="196" spans="1:6" ht="12.75">
      <c r="A196" s="67" t="s">
        <v>211</v>
      </c>
      <c r="B196" s="68"/>
      <c r="C196" s="68"/>
      <c r="D196" s="68"/>
      <c r="E196" s="38"/>
      <c r="F196"/>
    </row>
    <row r="197" spans="1:6" ht="12.75">
      <c r="A197" s="50"/>
      <c r="B197" s="51"/>
      <c r="C197" s="51"/>
      <c r="D197" s="51"/>
      <c r="E197" s="38"/>
      <c r="F197"/>
    </row>
    <row r="198" spans="1:6" ht="33.75" customHeight="1">
      <c r="A198" s="69" t="s">
        <v>143</v>
      </c>
      <c r="B198" s="69"/>
      <c r="C198" s="69"/>
      <c r="D198" s="69"/>
      <c r="E198" s="38"/>
      <c r="F198"/>
    </row>
    <row r="199" spans="1:6" ht="12.75">
      <c r="A199" s="38"/>
      <c r="B199" s="53"/>
      <c r="C199" s="55"/>
      <c r="D199" s="56"/>
      <c r="E199" s="38"/>
      <c r="F199"/>
    </row>
    <row r="200" spans="1:6" ht="12.75">
      <c r="A200" s="60"/>
      <c r="B200" s="53"/>
      <c r="C200" s="55"/>
      <c r="D200" s="56"/>
      <c r="E200" s="38"/>
      <c r="F200"/>
    </row>
    <row r="201" spans="1:6" ht="12.75">
      <c r="A201" s="30"/>
      <c r="B201" s="70" t="s">
        <v>55</v>
      </c>
      <c r="C201" s="70"/>
      <c r="D201" s="70"/>
      <c r="E201" s="70"/>
      <c r="F201"/>
    </row>
    <row r="202" spans="1:6" ht="12.75">
      <c r="A202" s="30"/>
      <c r="B202" s="31"/>
      <c r="C202" s="31"/>
      <c r="D202" s="31"/>
      <c r="E202" s="31"/>
      <c r="F202"/>
    </row>
    <row r="203" spans="1:6" ht="36.75" customHeight="1">
      <c r="A203" s="32" t="s">
        <v>0</v>
      </c>
      <c r="B203" s="32" t="s">
        <v>1</v>
      </c>
      <c r="C203" s="32" t="s">
        <v>2</v>
      </c>
      <c r="D203" s="32" t="s">
        <v>139</v>
      </c>
      <c r="E203" s="33"/>
      <c r="F203"/>
    </row>
    <row r="204" spans="1:6" ht="25.5">
      <c r="A204" s="32">
        <v>5</v>
      </c>
      <c r="B204" s="39" t="s">
        <v>131</v>
      </c>
      <c r="C204" s="40">
        <v>33760.8</v>
      </c>
      <c r="D204" s="41">
        <v>100</v>
      </c>
      <c r="E204" s="38"/>
      <c r="F204"/>
    </row>
    <row r="205" spans="1:6" ht="25.5">
      <c r="A205" s="42">
        <v>8</v>
      </c>
      <c r="B205" s="43" t="s">
        <v>134</v>
      </c>
      <c r="C205" s="44" t="s">
        <v>226</v>
      </c>
      <c r="D205" s="45">
        <f>C204/34344*100</f>
        <v>98.30188679245285</v>
      </c>
      <c r="E205" s="38"/>
      <c r="F205"/>
    </row>
    <row r="206" spans="1:6" ht="25.5">
      <c r="A206" s="42">
        <v>10</v>
      </c>
      <c r="B206" s="43" t="s">
        <v>9</v>
      </c>
      <c r="C206" s="44">
        <v>34344</v>
      </c>
      <c r="D206" s="45">
        <f>C204/C206*100</f>
        <v>98.30188679245285</v>
      </c>
      <c r="E206" s="38"/>
      <c r="F206"/>
    </row>
    <row r="207" spans="1:6" ht="25.5">
      <c r="A207" s="42">
        <v>12</v>
      </c>
      <c r="B207" s="43" t="s">
        <v>17</v>
      </c>
      <c r="C207" s="44">
        <v>34992</v>
      </c>
      <c r="D207" s="45">
        <f>C204/C207*100</f>
        <v>96.4814814814815</v>
      </c>
      <c r="E207" s="38"/>
      <c r="F207"/>
    </row>
    <row r="208" spans="1:6" ht="25.5">
      <c r="A208" s="42">
        <v>13</v>
      </c>
      <c r="B208" s="43" t="s">
        <v>135</v>
      </c>
      <c r="C208" s="44">
        <v>35964</v>
      </c>
      <c r="D208" s="45">
        <f>C204/C208*100</f>
        <v>93.87387387387388</v>
      </c>
      <c r="E208" s="38"/>
      <c r="F208"/>
    </row>
    <row r="209" spans="1:6" ht="25.5">
      <c r="A209" s="42">
        <v>14</v>
      </c>
      <c r="B209" s="43" t="s">
        <v>136</v>
      </c>
      <c r="C209" s="44">
        <v>35316</v>
      </c>
      <c r="D209" s="45">
        <f>C204/C209*100</f>
        <v>95.59633027522936</v>
      </c>
      <c r="E209" s="38"/>
      <c r="F209"/>
    </row>
    <row r="210" spans="1:6" ht="63.75">
      <c r="A210" s="42">
        <v>15</v>
      </c>
      <c r="B210" s="43" t="s">
        <v>137</v>
      </c>
      <c r="C210" s="44">
        <v>34344</v>
      </c>
      <c r="D210" s="45">
        <f>C204/C210*100</f>
        <v>98.30188679245285</v>
      </c>
      <c r="E210" s="38"/>
      <c r="F210"/>
    </row>
    <row r="211" spans="1:6" ht="8.25" customHeight="1">
      <c r="A211" s="46"/>
      <c r="B211" s="47"/>
      <c r="C211" s="48"/>
      <c r="D211" s="49"/>
      <c r="E211" s="38"/>
      <c r="F211"/>
    </row>
    <row r="212" spans="1:6" ht="12.75">
      <c r="A212" s="67" t="s">
        <v>227</v>
      </c>
      <c r="B212" s="68"/>
      <c r="C212" s="68"/>
      <c r="D212" s="68"/>
      <c r="E212" s="38"/>
      <c r="F212"/>
    </row>
    <row r="213" spans="1:6" ht="12.75">
      <c r="A213" s="38"/>
      <c r="B213" s="53"/>
      <c r="C213" s="55"/>
      <c r="D213" s="56"/>
      <c r="E213" s="38"/>
      <c r="F213"/>
    </row>
    <row r="214" spans="1:6" ht="34.5" customHeight="1">
      <c r="A214" s="69" t="s">
        <v>144</v>
      </c>
      <c r="B214" s="69"/>
      <c r="C214" s="69"/>
      <c r="D214" s="69"/>
      <c r="E214" s="38"/>
      <c r="F214"/>
    </row>
    <row r="215" spans="1:6" ht="12.75">
      <c r="A215" s="38"/>
      <c r="B215" s="53"/>
      <c r="C215" s="55"/>
      <c r="D215" s="56"/>
      <c r="E215" s="38"/>
      <c r="F215"/>
    </row>
    <row r="216" spans="1:6" ht="12.75">
      <c r="A216" s="60"/>
      <c r="B216" s="53"/>
      <c r="C216" s="55"/>
      <c r="D216" s="56"/>
      <c r="E216" s="38"/>
      <c r="F216"/>
    </row>
    <row r="217" spans="1:6" ht="12.75">
      <c r="A217" s="30"/>
      <c r="B217" s="70" t="s">
        <v>56</v>
      </c>
      <c r="C217" s="70"/>
      <c r="D217" s="70"/>
      <c r="E217" s="70"/>
      <c r="F217"/>
    </row>
    <row r="218" spans="1:6" ht="12.75">
      <c r="A218" s="30"/>
      <c r="B218" s="31"/>
      <c r="C218" s="31"/>
      <c r="D218" s="31"/>
      <c r="E218" s="31"/>
      <c r="F218"/>
    </row>
    <row r="219" spans="1:6" ht="33" customHeight="1">
      <c r="A219" s="32" t="s">
        <v>0</v>
      </c>
      <c r="B219" s="32" t="s">
        <v>1</v>
      </c>
      <c r="C219" s="32" t="s">
        <v>2</v>
      </c>
      <c r="D219" s="32" t="s">
        <v>139</v>
      </c>
      <c r="E219" s="33"/>
      <c r="F219"/>
    </row>
    <row r="220" spans="1:6" ht="25.5">
      <c r="A220" s="42">
        <v>5</v>
      </c>
      <c r="B220" s="43" t="s">
        <v>131</v>
      </c>
      <c r="C220" s="44">
        <v>62920.8</v>
      </c>
      <c r="D220" s="45">
        <f>C224/C220*100</f>
        <v>94.95365602471678</v>
      </c>
      <c r="E220" s="38"/>
      <c r="F220"/>
    </row>
    <row r="221" spans="1:6" ht="25.5">
      <c r="A221" s="42">
        <v>8</v>
      </c>
      <c r="B221" s="43" t="s">
        <v>134</v>
      </c>
      <c r="C221" s="44" t="s">
        <v>228</v>
      </c>
      <c r="D221" s="45">
        <f>C224/60458.4*100</f>
        <v>98.82100750267952</v>
      </c>
      <c r="E221" s="38"/>
      <c r="F221"/>
    </row>
    <row r="222" spans="1:6" ht="25.5">
      <c r="A222" s="42">
        <v>10</v>
      </c>
      <c r="B222" s="43" t="s">
        <v>9</v>
      </c>
      <c r="C222" s="44">
        <v>60458.4</v>
      </c>
      <c r="D222" s="45">
        <f>C224/C222*100</f>
        <v>98.82100750267952</v>
      </c>
      <c r="E222" s="38"/>
      <c r="F222"/>
    </row>
    <row r="223" spans="1:6" ht="25.5">
      <c r="A223" s="42">
        <v>12</v>
      </c>
      <c r="B223" s="43" t="s">
        <v>17</v>
      </c>
      <c r="C223" s="44">
        <v>60588</v>
      </c>
      <c r="D223" s="45">
        <f>C224/C223*100</f>
        <v>98.6096256684492</v>
      </c>
      <c r="E223" s="38"/>
      <c r="F223"/>
    </row>
    <row r="224" spans="1:6" ht="25.5">
      <c r="A224" s="32">
        <v>13</v>
      </c>
      <c r="B224" s="39" t="s">
        <v>135</v>
      </c>
      <c r="C224" s="40">
        <v>59745.6</v>
      </c>
      <c r="D224" s="41">
        <v>100</v>
      </c>
      <c r="E224" s="38"/>
      <c r="F224"/>
    </row>
    <row r="225" spans="1:6" ht="25.5">
      <c r="A225" s="42">
        <v>14</v>
      </c>
      <c r="B225" s="43" t="s">
        <v>136</v>
      </c>
      <c r="C225" s="44">
        <v>62208</v>
      </c>
      <c r="D225" s="45">
        <f>C224/C225*100</f>
        <v>96.04166666666667</v>
      </c>
      <c r="E225" s="38"/>
      <c r="F225"/>
    </row>
    <row r="226" spans="1:6" ht="63.75">
      <c r="A226" s="42">
        <v>15</v>
      </c>
      <c r="B226" s="43" t="s">
        <v>137</v>
      </c>
      <c r="C226" s="44">
        <v>60458.4</v>
      </c>
      <c r="D226" s="45">
        <f>C224/C226*100</f>
        <v>98.82100750267952</v>
      </c>
      <c r="E226" s="38"/>
      <c r="F226"/>
    </row>
    <row r="227" spans="1:6" ht="9" customHeight="1">
      <c r="A227" s="46"/>
      <c r="B227" s="47"/>
      <c r="C227" s="48"/>
      <c r="D227" s="49"/>
      <c r="E227" s="38"/>
      <c r="F227"/>
    </row>
    <row r="228" spans="1:6" ht="12.75">
      <c r="A228" s="67" t="s">
        <v>224</v>
      </c>
      <c r="B228" s="68"/>
      <c r="C228" s="68"/>
      <c r="D228" s="68"/>
      <c r="E228" s="38"/>
      <c r="F228"/>
    </row>
    <row r="229" spans="1:6" ht="12.75">
      <c r="A229" s="38"/>
      <c r="B229" s="53"/>
      <c r="C229" s="55"/>
      <c r="D229" s="56"/>
      <c r="E229" s="38"/>
      <c r="F229"/>
    </row>
    <row r="230" spans="1:6" ht="30.75" customHeight="1">
      <c r="A230" s="69" t="s">
        <v>145</v>
      </c>
      <c r="B230" s="69"/>
      <c r="C230" s="69"/>
      <c r="D230" s="69"/>
      <c r="E230" s="38"/>
      <c r="F230"/>
    </row>
    <row r="231" spans="1:6" ht="12.75">
      <c r="A231" s="38"/>
      <c r="B231" s="53"/>
      <c r="C231" s="55"/>
      <c r="D231" s="56"/>
      <c r="E231" s="38"/>
      <c r="F231"/>
    </row>
    <row r="232" spans="1:6" ht="12.75">
      <c r="A232" s="38"/>
      <c r="B232" s="53"/>
      <c r="C232" s="55"/>
      <c r="D232" s="56"/>
      <c r="E232" s="38"/>
      <c r="F232"/>
    </row>
    <row r="233" spans="1:6" ht="12.75">
      <c r="A233" s="30"/>
      <c r="B233" s="70" t="s">
        <v>57</v>
      </c>
      <c r="C233" s="70"/>
      <c r="D233" s="70"/>
      <c r="E233" s="70"/>
      <c r="F233"/>
    </row>
    <row r="234" spans="1:6" ht="12.75">
      <c r="A234" s="30"/>
      <c r="B234" s="31"/>
      <c r="C234" s="31"/>
      <c r="D234" s="31"/>
      <c r="E234" s="31"/>
      <c r="F234"/>
    </row>
    <row r="235" spans="1:6" ht="31.5" customHeight="1">
      <c r="A235" s="32" t="s">
        <v>0</v>
      </c>
      <c r="B235" s="32" t="s">
        <v>1</v>
      </c>
      <c r="C235" s="32" t="s">
        <v>2</v>
      </c>
      <c r="D235" s="32" t="s">
        <v>139</v>
      </c>
      <c r="E235" s="33"/>
      <c r="F235"/>
    </row>
    <row r="236" spans="1:6" ht="25.5">
      <c r="A236" s="42">
        <v>5</v>
      </c>
      <c r="B236" s="43" t="s">
        <v>131</v>
      </c>
      <c r="C236" s="44">
        <v>5702.4</v>
      </c>
      <c r="D236" s="45">
        <f>C240/C236*100</f>
        <v>95.6439393939394</v>
      </c>
      <c r="E236" s="38"/>
      <c r="F236"/>
    </row>
    <row r="237" spans="1:6" ht="25.5">
      <c r="A237" s="42">
        <v>8</v>
      </c>
      <c r="B237" s="43" t="s">
        <v>134</v>
      </c>
      <c r="C237" s="44" t="s">
        <v>229</v>
      </c>
      <c r="D237" s="45">
        <f>C240/5486.4*100</f>
        <v>99.40944881889764</v>
      </c>
      <c r="E237" s="38"/>
      <c r="F237"/>
    </row>
    <row r="238" spans="1:6" ht="25.5">
      <c r="A238" s="42">
        <v>10</v>
      </c>
      <c r="B238" s="43" t="s">
        <v>9</v>
      </c>
      <c r="C238" s="44">
        <v>5486.4</v>
      </c>
      <c r="D238" s="45">
        <f>C240/C238*100</f>
        <v>99.40944881889764</v>
      </c>
      <c r="E238" s="38"/>
      <c r="F238"/>
    </row>
    <row r="239" spans="1:6" ht="25.5">
      <c r="A239" s="42">
        <v>12</v>
      </c>
      <c r="B239" s="43" t="s">
        <v>17</v>
      </c>
      <c r="C239" s="44">
        <v>5583.6</v>
      </c>
      <c r="D239" s="45">
        <f>C240/C239*100</f>
        <v>97.67891682785299</v>
      </c>
      <c r="E239" s="38"/>
      <c r="F239"/>
    </row>
    <row r="240" spans="1:6" ht="25.5">
      <c r="A240" s="32">
        <v>13</v>
      </c>
      <c r="B240" s="39" t="s">
        <v>135</v>
      </c>
      <c r="C240" s="40">
        <v>5454</v>
      </c>
      <c r="D240" s="41">
        <v>100</v>
      </c>
      <c r="E240" s="38"/>
      <c r="F240"/>
    </row>
    <row r="241" spans="1:6" ht="25.5">
      <c r="A241" s="42">
        <v>14</v>
      </c>
      <c r="B241" s="43" t="s">
        <v>136</v>
      </c>
      <c r="C241" s="44">
        <v>5637.6</v>
      </c>
      <c r="D241" s="45">
        <f>C240/C241*100</f>
        <v>96.74329501915709</v>
      </c>
      <c r="E241" s="38"/>
      <c r="F241"/>
    </row>
    <row r="242" spans="1:6" ht="63.75">
      <c r="A242" s="42">
        <v>15</v>
      </c>
      <c r="B242" s="43" t="s">
        <v>137</v>
      </c>
      <c r="C242" s="44">
        <v>5486.4</v>
      </c>
      <c r="D242" s="45">
        <f>C240/C242*100</f>
        <v>99.40944881889764</v>
      </c>
      <c r="E242" s="38"/>
      <c r="F242"/>
    </row>
    <row r="243" spans="1:6" ht="9.75" customHeight="1">
      <c r="A243" s="46"/>
      <c r="B243" s="47"/>
      <c r="C243" s="48"/>
      <c r="D243" s="49"/>
      <c r="E243" s="38"/>
      <c r="F243"/>
    </row>
    <row r="244" spans="1:6" ht="12.75">
      <c r="A244" s="67" t="s">
        <v>224</v>
      </c>
      <c r="B244" s="68"/>
      <c r="C244" s="68"/>
      <c r="D244" s="68"/>
      <c r="E244" s="38"/>
      <c r="F244"/>
    </row>
    <row r="245" spans="1:6" ht="12.75">
      <c r="A245" s="38"/>
      <c r="B245" s="53"/>
      <c r="C245" s="55"/>
      <c r="D245" s="56"/>
      <c r="E245" s="38"/>
      <c r="F245"/>
    </row>
    <row r="246" spans="1:6" ht="34.5" customHeight="1">
      <c r="A246" s="69" t="s">
        <v>146</v>
      </c>
      <c r="B246" s="69"/>
      <c r="C246" s="69"/>
      <c r="D246" s="69"/>
      <c r="E246" s="38"/>
      <c r="F246"/>
    </row>
    <row r="247" spans="1:6" ht="12.75">
      <c r="A247" s="53"/>
      <c r="B247" s="53"/>
      <c r="C247" s="53"/>
      <c r="D247" s="53"/>
      <c r="E247" s="38"/>
      <c r="F247"/>
    </row>
    <row r="248" spans="1:6" ht="12.75">
      <c r="A248" s="38"/>
      <c r="B248" s="53"/>
      <c r="C248" s="55"/>
      <c r="D248" s="56"/>
      <c r="E248" s="38"/>
      <c r="F248"/>
    </row>
    <row r="249" spans="1:6" ht="12.75">
      <c r="A249" s="30"/>
      <c r="B249" s="70" t="s">
        <v>58</v>
      </c>
      <c r="C249" s="70"/>
      <c r="D249" s="70"/>
      <c r="E249" s="70"/>
      <c r="F249"/>
    </row>
    <row r="250" spans="1:6" ht="12.75">
      <c r="A250" s="30"/>
      <c r="B250" s="31"/>
      <c r="C250" s="31"/>
      <c r="D250" s="31"/>
      <c r="E250" s="31"/>
      <c r="F250"/>
    </row>
    <row r="251" spans="1:6" ht="31.5" customHeight="1">
      <c r="A251" s="32" t="s">
        <v>0</v>
      </c>
      <c r="B251" s="32" t="s">
        <v>1</v>
      </c>
      <c r="C251" s="32" t="s">
        <v>2</v>
      </c>
      <c r="D251" s="32" t="s">
        <v>139</v>
      </c>
      <c r="E251" s="33"/>
      <c r="F251"/>
    </row>
    <row r="252" spans="1:6" ht="25.5">
      <c r="A252" s="42">
        <v>5</v>
      </c>
      <c r="B252" s="43" t="s">
        <v>131</v>
      </c>
      <c r="C252" s="44">
        <v>867.24</v>
      </c>
      <c r="D252" s="45">
        <f>827.28/C252*100</f>
        <v>95.39227895392278</v>
      </c>
      <c r="E252" s="38"/>
      <c r="F252"/>
    </row>
    <row r="253" spans="1:6" ht="25.5">
      <c r="A253" s="32">
        <v>8</v>
      </c>
      <c r="B253" s="39" t="s">
        <v>134</v>
      </c>
      <c r="C253" s="44" t="s">
        <v>230</v>
      </c>
      <c r="D253" s="41">
        <v>100</v>
      </c>
      <c r="E253" s="38"/>
      <c r="F253"/>
    </row>
    <row r="254" spans="1:6" ht="25.5">
      <c r="A254" s="42">
        <v>10</v>
      </c>
      <c r="B254" s="43" t="s">
        <v>9</v>
      </c>
      <c r="C254" s="44">
        <v>842.94</v>
      </c>
      <c r="D254" s="45">
        <f>827.28/C254*100</f>
        <v>98.14221652786674</v>
      </c>
      <c r="E254" s="38"/>
      <c r="F254"/>
    </row>
    <row r="255" spans="1:6" ht="25.5">
      <c r="A255" s="42">
        <v>12</v>
      </c>
      <c r="B255" s="43" t="s">
        <v>17</v>
      </c>
      <c r="C255" s="44">
        <v>842.94</v>
      </c>
      <c r="D255" s="45">
        <f>827.28/C255*100</f>
        <v>98.14221652786674</v>
      </c>
      <c r="E255" s="38"/>
      <c r="F255"/>
    </row>
    <row r="256" spans="1:6" ht="25.5">
      <c r="A256" s="42">
        <v>13</v>
      </c>
      <c r="B256" s="43" t="s">
        <v>135</v>
      </c>
      <c r="C256" s="44">
        <v>867.78</v>
      </c>
      <c r="D256" s="45">
        <f>827.28/C256*100</f>
        <v>95.33291848164282</v>
      </c>
      <c r="E256" s="38"/>
      <c r="F256"/>
    </row>
    <row r="257" spans="1:6" ht="25.5">
      <c r="A257" s="42">
        <v>14</v>
      </c>
      <c r="B257" s="43" t="s">
        <v>136</v>
      </c>
      <c r="C257" s="44">
        <v>851.04</v>
      </c>
      <c r="D257" s="45">
        <f>827.28/C257*100</f>
        <v>97.20812182741116</v>
      </c>
      <c r="E257" s="38"/>
      <c r="F257"/>
    </row>
    <row r="258" spans="1:6" ht="63.75">
      <c r="A258" s="42">
        <v>15</v>
      </c>
      <c r="B258" s="43" t="s">
        <v>137</v>
      </c>
      <c r="C258" s="44">
        <v>830.52</v>
      </c>
      <c r="D258" s="45">
        <f>827.28/C258*100</f>
        <v>99.60988296488947</v>
      </c>
      <c r="E258" s="38"/>
      <c r="F258"/>
    </row>
    <row r="259" spans="1:6" ht="7.5" customHeight="1">
      <c r="A259" s="46"/>
      <c r="B259" s="47"/>
      <c r="C259" s="48"/>
      <c r="D259" s="49"/>
      <c r="E259" s="38"/>
      <c r="F259"/>
    </row>
    <row r="260" spans="1:6" ht="12.75">
      <c r="A260" s="67" t="s">
        <v>204</v>
      </c>
      <c r="B260" s="68"/>
      <c r="C260" s="68"/>
      <c r="D260" s="68"/>
      <c r="E260" s="38"/>
      <c r="F260"/>
    </row>
    <row r="261" spans="1:6" ht="12.75">
      <c r="A261" s="38"/>
      <c r="B261" s="53"/>
      <c r="C261" s="55"/>
      <c r="D261" s="56"/>
      <c r="E261" s="38"/>
      <c r="F261"/>
    </row>
    <row r="262" spans="1:6" ht="30.75" customHeight="1">
      <c r="A262" s="69" t="s">
        <v>148</v>
      </c>
      <c r="B262" s="69"/>
      <c r="C262" s="69"/>
      <c r="D262" s="69"/>
      <c r="E262" s="38"/>
      <c r="F262"/>
    </row>
    <row r="263" spans="1:6" ht="12.75">
      <c r="A263" s="53"/>
      <c r="B263" s="53"/>
      <c r="C263" s="53"/>
      <c r="D263" s="53"/>
      <c r="E263" s="38"/>
      <c r="F263"/>
    </row>
    <row r="264" spans="1:6" ht="12.75">
      <c r="A264" s="38"/>
      <c r="B264" s="53"/>
      <c r="C264" s="55"/>
      <c r="D264" s="56"/>
      <c r="E264" s="38"/>
      <c r="F264"/>
    </row>
    <row r="265" spans="1:6" ht="12.75">
      <c r="A265" s="30"/>
      <c r="B265" s="70" t="s">
        <v>59</v>
      </c>
      <c r="C265" s="70"/>
      <c r="D265" s="70"/>
      <c r="E265" s="70"/>
      <c r="F265"/>
    </row>
    <row r="266" spans="1:6" ht="12.75">
      <c r="A266" s="30"/>
      <c r="B266" s="31"/>
      <c r="C266" s="31"/>
      <c r="D266" s="31"/>
      <c r="E266" s="31"/>
      <c r="F266"/>
    </row>
    <row r="267" spans="1:6" ht="31.5" customHeight="1">
      <c r="A267" s="32" t="s">
        <v>0</v>
      </c>
      <c r="B267" s="32" t="s">
        <v>1</v>
      </c>
      <c r="C267" s="32" t="s">
        <v>2</v>
      </c>
      <c r="D267" s="32" t="s">
        <v>139</v>
      </c>
      <c r="E267" s="33"/>
      <c r="F267"/>
    </row>
    <row r="268" spans="1:6" ht="25.5">
      <c r="A268" s="32">
        <v>5</v>
      </c>
      <c r="B268" s="39" t="s">
        <v>131</v>
      </c>
      <c r="C268" s="40">
        <v>25116.48</v>
      </c>
      <c r="D268" s="41">
        <v>100</v>
      </c>
      <c r="E268" s="38"/>
      <c r="F268"/>
    </row>
    <row r="269" spans="1:6" ht="25.5">
      <c r="A269" s="42">
        <v>8</v>
      </c>
      <c r="B269" s="43" t="s">
        <v>134</v>
      </c>
      <c r="C269" s="44" t="s">
        <v>231</v>
      </c>
      <c r="D269" s="45">
        <f>C268/25284.96*100</f>
        <v>99.33367503844183</v>
      </c>
      <c r="E269" s="38"/>
      <c r="F269"/>
    </row>
    <row r="270" spans="1:6" ht="25.5">
      <c r="A270" s="42">
        <v>12</v>
      </c>
      <c r="B270" s="43" t="s">
        <v>17</v>
      </c>
      <c r="C270" s="44">
        <v>25233.12</v>
      </c>
      <c r="D270" s="45">
        <f>C268/C270*100</f>
        <v>99.53775038520801</v>
      </c>
      <c r="E270" s="38"/>
      <c r="F270"/>
    </row>
    <row r="271" spans="1:6" ht="25.5">
      <c r="A271" s="42">
        <v>14</v>
      </c>
      <c r="B271" s="43" t="s">
        <v>136</v>
      </c>
      <c r="C271" s="44">
        <v>25421.04</v>
      </c>
      <c r="D271" s="45">
        <f>C268/C271*100</f>
        <v>98.80193729288808</v>
      </c>
      <c r="E271" s="38"/>
      <c r="F271"/>
    </row>
    <row r="272" spans="1:6" ht="63.75">
      <c r="A272" s="42">
        <v>15</v>
      </c>
      <c r="B272" s="43" t="s">
        <v>137</v>
      </c>
      <c r="C272" s="44">
        <v>25278.48</v>
      </c>
      <c r="D272" s="45">
        <f>C268/C272*100</f>
        <v>99.35913868238913</v>
      </c>
      <c r="E272" s="38"/>
      <c r="F272"/>
    </row>
    <row r="273" spans="1:6" ht="7.5" customHeight="1">
      <c r="A273" s="46"/>
      <c r="B273" s="47"/>
      <c r="C273" s="48"/>
      <c r="D273" s="49"/>
      <c r="E273" s="38"/>
      <c r="F273"/>
    </row>
    <row r="274" spans="1:6" ht="12.75">
      <c r="A274" s="67" t="s">
        <v>227</v>
      </c>
      <c r="B274" s="68"/>
      <c r="C274" s="68"/>
      <c r="D274" s="68"/>
      <c r="E274" s="38"/>
      <c r="F274"/>
    </row>
    <row r="275" spans="1:6" ht="12.75">
      <c r="A275" s="38"/>
      <c r="B275" s="53"/>
      <c r="C275" s="55"/>
      <c r="D275" s="56"/>
      <c r="E275" s="38"/>
      <c r="F275"/>
    </row>
    <row r="276" spans="1:6" ht="31.5" customHeight="1">
      <c r="A276" s="69" t="s">
        <v>147</v>
      </c>
      <c r="B276" s="69"/>
      <c r="C276" s="69"/>
      <c r="D276" s="69"/>
      <c r="E276" s="38"/>
      <c r="F276"/>
    </row>
    <row r="277" spans="1:6" ht="12.75">
      <c r="A277" s="38"/>
      <c r="B277" s="53"/>
      <c r="C277" s="55"/>
      <c r="D277" s="56"/>
      <c r="E277" s="38"/>
      <c r="F277"/>
    </row>
    <row r="278" spans="1:6" ht="12.75">
      <c r="A278" s="38"/>
      <c r="B278" s="53"/>
      <c r="C278" s="55"/>
      <c r="D278" s="56"/>
      <c r="E278" s="38"/>
      <c r="F278"/>
    </row>
    <row r="279" spans="1:6" ht="12.75">
      <c r="A279" s="30"/>
      <c r="B279" s="70" t="s">
        <v>60</v>
      </c>
      <c r="C279" s="70"/>
      <c r="D279" s="70"/>
      <c r="E279" s="70"/>
      <c r="F279"/>
    </row>
    <row r="280" spans="1:6" ht="12.75">
      <c r="A280" s="30"/>
      <c r="B280" s="31"/>
      <c r="C280" s="31"/>
      <c r="D280" s="31"/>
      <c r="E280" s="31"/>
      <c r="F280"/>
    </row>
    <row r="281" spans="1:6" ht="31.5" customHeight="1">
      <c r="A281" s="32" t="s">
        <v>0</v>
      </c>
      <c r="B281" s="32" t="s">
        <v>1</v>
      </c>
      <c r="C281" s="62" t="s">
        <v>2</v>
      </c>
      <c r="D281" s="32" t="s">
        <v>139</v>
      </c>
      <c r="E281" s="33"/>
      <c r="F281"/>
    </row>
    <row r="282" spans="1:6" ht="25.5">
      <c r="A282" s="42">
        <v>5</v>
      </c>
      <c r="B282" s="43" t="s">
        <v>131</v>
      </c>
      <c r="C282" s="63">
        <v>20979</v>
      </c>
      <c r="D282" s="45">
        <f>C286/C282*100</f>
        <v>98.14671814671814</v>
      </c>
      <c r="E282" s="38"/>
      <c r="F282"/>
    </row>
    <row r="283" spans="1:6" ht="25.5">
      <c r="A283" s="42">
        <v>8</v>
      </c>
      <c r="B283" s="43" t="s">
        <v>134</v>
      </c>
      <c r="C283" s="63" t="s">
        <v>232</v>
      </c>
      <c r="D283" s="45">
        <f>C286/20622.6*100</f>
        <v>99.84289080911233</v>
      </c>
      <c r="E283" s="38"/>
      <c r="F283"/>
    </row>
    <row r="284" spans="1:6" ht="25.5">
      <c r="A284" s="42">
        <v>12</v>
      </c>
      <c r="B284" s="43" t="s">
        <v>17</v>
      </c>
      <c r="C284" s="63">
        <v>20979</v>
      </c>
      <c r="D284" s="45">
        <f>C286/C284*100</f>
        <v>98.14671814671814</v>
      </c>
      <c r="E284" s="38"/>
      <c r="F284"/>
    </row>
    <row r="285" spans="1:6" ht="25.5">
      <c r="A285" s="42">
        <v>14</v>
      </c>
      <c r="B285" s="43" t="s">
        <v>136</v>
      </c>
      <c r="C285" s="63">
        <v>20703.6</v>
      </c>
      <c r="D285" s="45">
        <f>C286/C285*100</f>
        <v>99.45226917057904</v>
      </c>
      <c r="E285" s="38"/>
      <c r="F285"/>
    </row>
    <row r="286" spans="1:6" ht="63.75">
      <c r="A286" s="32">
        <v>15</v>
      </c>
      <c r="B286" s="39" t="s">
        <v>137</v>
      </c>
      <c r="C286" s="64">
        <v>20590.2</v>
      </c>
      <c r="D286" s="41">
        <v>100</v>
      </c>
      <c r="E286" s="38"/>
      <c r="F286"/>
    </row>
    <row r="287" spans="1:6" ht="8.25" customHeight="1">
      <c r="A287" s="46"/>
      <c r="B287" s="47"/>
      <c r="C287" s="48"/>
      <c r="D287" s="49"/>
      <c r="E287" s="38"/>
      <c r="F287"/>
    </row>
    <row r="288" spans="1:6" ht="12.75">
      <c r="A288" s="67" t="s">
        <v>207</v>
      </c>
      <c r="B288" s="68"/>
      <c r="C288" s="68"/>
      <c r="D288" s="68"/>
      <c r="E288" s="38"/>
      <c r="F288"/>
    </row>
    <row r="289" spans="1:6" ht="12.75">
      <c r="A289" s="38"/>
      <c r="B289" s="53"/>
      <c r="C289" s="55"/>
      <c r="D289" s="56"/>
      <c r="E289" s="38"/>
      <c r="F289"/>
    </row>
    <row r="290" spans="1:6" ht="33.75" customHeight="1">
      <c r="A290" s="69" t="s">
        <v>149</v>
      </c>
      <c r="B290" s="69"/>
      <c r="C290" s="69"/>
      <c r="D290" s="69"/>
      <c r="E290" s="38"/>
      <c r="F290"/>
    </row>
    <row r="291" spans="1:6" ht="12.75">
      <c r="A291" s="38"/>
      <c r="B291" s="53"/>
      <c r="C291" s="55"/>
      <c r="D291" s="56"/>
      <c r="E291" s="38"/>
      <c r="F291"/>
    </row>
    <row r="292" spans="1:6" ht="12.75">
      <c r="A292" s="38"/>
      <c r="B292" s="53"/>
      <c r="C292" s="55"/>
      <c r="D292" s="56"/>
      <c r="E292" s="38"/>
      <c r="F292"/>
    </row>
    <row r="293" spans="1:6" ht="12.75">
      <c r="A293" s="30"/>
      <c r="B293" s="70" t="s">
        <v>61</v>
      </c>
      <c r="C293" s="70"/>
      <c r="D293" s="70"/>
      <c r="E293" s="70"/>
      <c r="F293"/>
    </row>
    <row r="294" spans="1:6" ht="12.75">
      <c r="A294" s="30"/>
      <c r="B294" s="31"/>
      <c r="C294" s="31"/>
      <c r="D294" s="31"/>
      <c r="E294" s="31"/>
      <c r="F294"/>
    </row>
    <row r="295" spans="1:6" ht="31.5" customHeight="1">
      <c r="A295" s="32" t="s">
        <v>0</v>
      </c>
      <c r="B295" s="32" t="s">
        <v>1</v>
      </c>
      <c r="C295" s="32" t="s">
        <v>2</v>
      </c>
      <c r="D295" s="32" t="s">
        <v>139</v>
      </c>
      <c r="E295" s="33"/>
      <c r="F295"/>
    </row>
    <row r="296" spans="1:6" ht="25.5">
      <c r="A296" s="32">
        <v>8</v>
      </c>
      <c r="B296" s="39" t="s">
        <v>134</v>
      </c>
      <c r="C296" s="44" t="s">
        <v>233</v>
      </c>
      <c r="D296" s="41">
        <v>100</v>
      </c>
      <c r="E296" s="38"/>
      <c r="F296"/>
    </row>
    <row r="297" spans="1:6" ht="25.5">
      <c r="A297" s="42">
        <v>12</v>
      </c>
      <c r="B297" s="43" t="s">
        <v>17</v>
      </c>
      <c r="C297" s="44">
        <v>964.87</v>
      </c>
      <c r="D297" s="45">
        <f>947.05/C297*100</f>
        <v>98.15311907303574</v>
      </c>
      <c r="E297" s="38"/>
      <c r="F297"/>
    </row>
    <row r="298" spans="1:6" ht="25.5">
      <c r="A298" s="42">
        <v>14</v>
      </c>
      <c r="B298" s="43" t="s">
        <v>136</v>
      </c>
      <c r="C298" s="44">
        <v>963.9</v>
      </c>
      <c r="D298" s="45">
        <f>947.05/C298*100</f>
        <v>98.25189334993256</v>
      </c>
      <c r="E298" s="38"/>
      <c r="F298"/>
    </row>
    <row r="299" spans="1:6" ht="63.75">
      <c r="A299" s="42">
        <v>15</v>
      </c>
      <c r="B299" s="43" t="s">
        <v>137</v>
      </c>
      <c r="C299" s="44">
        <v>988.85</v>
      </c>
      <c r="D299" s="45">
        <f>947.05/C299*100</f>
        <v>95.77286747231632</v>
      </c>
      <c r="E299" s="38"/>
      <c r="F299"/>
    </row>
    <row r="300" spans="1:6" ht="7.5" customHeight="1">
      <c r="A300" s="46"/>
      <c r="B300" s="47"/>
      <c r="C300" s="48"/>
      <c r="D300" s="49"/>
      <c r="E300" s="38"/>
      <c r="F300"/>
    </row>
    <row r="301" spans="1:6" ht="12.75">
      <c r="A301" s="67" t="s">
        <v>204</v>
      </c>
      <c r="B301" s="68"/>
      <c r="C301" s="68"/>
      <c r="D301" s="68"/>
      <c r="E301" s="38"/>
      <c r="F301"/>
    </row>
    <row r="302" spans="1:6" ht="12.75">
      <c r="A302" s="38"/>
      <c r="B302" s="53"/>
      <c r="C302" s="55"/>
      <c r="D302" s="56"/>
      <c r="E302" s="38"/>
      <c r="F302"/>
    </row>
    <row r="303" spans="1:6" ht="34.5" customHeight="1">
      <c r="A303" s="69" t="s">
        <v>150</v>
      </c>
      <c r="B303" s="69"/>
      <c r="C303" s="69"/>
      <c r="D303" s="69"/>
      <c r="E303" s="38"/>
      <c r="F303"/>
    </row>
    <row r="304" spans="1:6" ht="12.75">
      <c r="A304" s="38"/>
      <c r="B304" s="53"/>
      <c r="C304" s="55"/>
      <c r="D304" s="56"/>
      <c r="E304" s="38"/>
      <c r="F304"/>
    </row>
    <row r="305" spans="1:6" ht="12.75">
      <c r="A305" s="38"/>
      <c r="B305" s="53"/>
      <c r="C305" s="55"/>
      <c r="D305" s="56"/>
      <c r="E305" s="38"/>
      <c r="F305"/>
    </row>
    <row r="306" spans="1:6" ht="12.75">
      <c r="A306" s="30"/>
      <c r="B306" s="70" t="s">
        <v>62</v>
      </c>
      <c r="C306" s="70"/>
      <c r="D306" s="70"/>
      <c r="E306" s="70"/>
      <c r="F306"/>
    </row>
    <row r="307" spans="1:6" ht="12.75">
      <c r="A307" s="30"/>
      <c r="B307" s="31"/>
      <c r="C307" s="31"/>
      <c r="D307" s="31"/>
      <c r="E307" s="31"/>
      <c r="F307"/>
    </row>
    <row r="308" spans="1:6" ht="31.5" customHeight="1">
      <c r="A308" s="32" t="s">
        <v>0</v>
      </c>
      <c r="B308" s="32" t="s">
        <v>1</v>
      </c>
      <c r="C308" s="32" t="s">
        <v>2</v>
      </c>
      <c r="D308" s="32" t="s">
        <v>139</v>
      </c>
      <c r="E308" s="33"/>
      <c r="F308"/>
    </row>
    <row r="309" spans="1:6" ht="25.5">
      <c r="A309" s="42">
        <v>4</v>
      </c>
      <c r="B309" s="43" t="s">
        <v>130</v>
      </c>
      <c r="C309" s="44">
        <v>2857.68</v>
      </c>
      <c r="D309" s="37"/>
      <c r="E309" s="38"/>
      <c r="F309"/>
    </row>
    <row r="310" spans="1:6" ht="8.25" customHeight="1">
      <c r="A310" s="46"/>
      <c r="B310" s="47"/>
      <c r="C310" s="48"/>
      <c r="D310" s="49"/>
      <c r="E310" s="38"/>
      <c r="F310"/>
    </row>
    <row r="311" spans="1:6" ht="32.25" customHeight="1">
      <c r="A311" s="69" t="s">
        <v>234</v>
      </c>
      <c r="B311" s="69"/>
      <c r="C311" s="69"/>
      <c r="D311" s="69"/>
      <c r="E311" s="38"/>
      <c r="F311"/>
    </row>
    <row r="312" spans="1:6" ht="12.75">
      <c r="A312" s="38"/>
      <c r="B312" s="53"/>
      <c r="C312" s="55"/>
      <c r="D312" s="56"/>
      <c r="E312" s="38"/>
      <c r="F312"/>
    </row>
    <row r="313" spans="1:6" ht="12.75">
      <c r="A313" s="38"/>
      <c r="B313" s="53"/>
      <c r="C313" s="55"/>
      <c r="D313" s="56"/>
      <c r="E313" s="38"/>
      <c r="F313"/>
    </row>
    <row r="314" spans="1:6" ht="12.75">
      <c r="A314" s="38"/>
      <c r="B314" s="53"/>
      <c r="C314" s="55"/>
      <c r="D314" s="56"/>
      <c r="E314" s="38"/>
      <c r="F314"/>
    </row>
    <row r="315" spans="1:6" ht="12.75">
      <c r="A315" s="30"/>
      <c r="B315" s="70" t="s">
        <v>63</v>
      </c>
      <c r="C315" s="70"/>
      <c r="D315" s="70"/>
      <c r="E315" s="70"/>
      <c r="F315"/>
    </row>
    <row r="316" spans="1:6" ht="12.75">
      <c r="A316" s="30"/>
      <c r="B316" s="31"/>
      <c r="C316" s="31"/>
      <c r="D316" s="31"/>
      <c r="E316" s="31"/>
      <c r="F316"/>
    </row>
    <row r="317" spans="1:6" ht="31.5" customHeight="1">
      <c r="A317" s="32" t="s">
        <v>0</v>
      </c>
      <c r="B317" s="32" t="s">
        <v>1</v>
      </c>
      <c r="C317" s="32" t="s">
        <v>2</v>
      </c>
      <c r="D317" s="32" t="s">
        <v>139</v>
      </c>
      <c r="E317" s="33"/>
      <c r="F317"/>
    </row>
    <row r="318" spans="1:6" ht="25.5">
      <c r="A318" s="42">
        <v>4</v>
      </c>
      <c r="B318" s="43" t="s">
        <v>130</v>
      </c>
      <c r="C318" s="44">
        <v>71968.82</v>
      </c>
      <c r="D318" s="37"/>
      <c r="E318" s="38"/>
      <c r="F318"/>
    </row>
    <row r="319" spans="1:6" ht="7.5" customHeight="1">
      <c r="A319" s="46"/>
      <c r="B319" s="47"/>
      <c r="C319" s="48"/>
      <c r="D319" s="49"/>
      <c r="E319" s="38"/>
      <c r="F319"/>
    </row>
    <row r="320" spans="1:6" ht="33.75" customHeight="1">
      <c r="A320" s="69" t="s">
        <v>234</v>
      </c>
      <c r="B320" s="69"/>
      <c r="C320" s="69"/>
      <c r="D320" s="69"/>
      <c r="E320" s="38"/>
      <c r="F320"/>
    </row>
    <row r="321" spans="1:6" ht="12.75">
      <c r="A321" s="38"/>
      <c r="B321" s="53"/>
      <c r="C321" s="55"/>
      <c r="D321" s="56"/>
      <c r="E321" s="38"/>
      <c r="F321"/>
    </row>
    <row r="322" spans="1:6" ht="12.75">
      <c r="A322" s="38"/>
      <c r="B322" s="53"/>
      <c r="C322" s="55"/>
      <c r="D322" s="56"/>
      <c r="E322" s="38"/>
      <c r="F322"/>
    </row>
    <row r="323" spans="1:6" ht="12.75">
      <c r="A323" s="30"/>
      <c r="B323" s="70" t="s">
        <v>64</v>
      </c>
      <c r="C323" s="70"/>
      <c r="D323" s="70"/>
      <c r="E323" s="70"/>
      <c r="F323"/>
    </row>
    <row r="324" spans="1:6" ht="12.75">
      <c r="A324" s="30"/>
      <c r="B324" s="31"/>
      <c r="C324" s="31"/>
      <c r="D324" s="31"/>
      <c r="E324" s="31"/>
      <c r="F324"/>
    </row>
    <row r="325" spans="1:6" ht="31.5" customHeight="1">
      <c r="A325" s="32" t="s">
        <v>0</v>
      </c>
      <c r="B325" s="32" t="s">
        <v>1</v>
      </c>
      <c r="C325" s="32" t="s">
        <v>2</v>
      </c>
      <c r="D325" s="32" t="s">
        <v>139</v>
      </c>
      <c r="E325" s="33"/>
      <c r="F325"/>
    </row>
    <row r="326" spans="1:6" ht="25.5">
      <c r="A326" s="42">
        <v>11</v>
      </c>
      <c r="B326" s="43" t="s">
        <v>4</v>
      </c>
      <c r="C326" s="44">
        <v>35415.14</v>
      </c>
      <c r="D326" s="37"/>
      <c r="E326" s="38"/>
      <c r="F326"/>
    </row>
    <row r="327" spans="1:6" ht="9" customHeight="1">
      <c r="A327" s="46"/>
      <c r="B327" s="47"/>
      <c r="C327" s="48"/>
      <c r="D327" s="49"/>
      <c r="E327" s="38"/>
      <c r="F327"/>
    </row>
    <row r="328" spans="1:6" ht="33.75" customHeight="1">
      <c r="A328" s="69" t="s">
        <v>235</v>
      </c>
      <c r="B328" s="69"/>
      <c r="C328" s="69"/>
      <c r="D328" s="69"/>
      <c r="E328" s="38"/>
      <c r="F328"/>
    </row>
    <row r="329" spans="1:6" ht="12.75">
      <c r="A329" s="38"/>
      <c r="B329" s="53"/>
      <c r="C329" s="55"/>
      <c r="D329" s="56"/>
      <c r="E329" s="38"/>
      <c r="F329"/>
    </row>
    <row r="330" spans="1:6" ht="12.75">
      <c r="A330" s="38"/>
      <c r="B330" s="53"/>
      <c r="C330" s="55"/>
      <c r="D330" s="56"/>
      <c r="E330" s="38"/>
      <c r="F330"/>
    </row>
    <row r="331" spans="1:6" ht="12.75">
      <c r="A331" s="30"/>
      <c r="B331" s="70" t="s">
        <v>65</v>
      </c>
      <c r="C331" s="70"/>
      <c r="D331" s="70"/>
      <c r="E331" s="70"/>
      <c r="F331"/>
    </row>
    <row r="332" spans="1:6" ht="12.75">
      <c r="A332" s="30"/>
      <c r="B332" s="31"/>
      <c r="C332" s="31"/>
      <c r="D332" s="31"/>
      <c r="E332" s="31"/>
      <c r="F332"/>
    </row>
    <row r="333" spans="1:6" ht="30.75" customHeight="1">
      <c r="A333" s="32" t="s">
        <v>0</v>
      </c>
      <c r="B333" s="32" t="s">
        <v>1</v>
      </c>
      <c r="C333" s="32" t="s">
        <v>2</v>
      </c>
      <c r="D333" s="32" t="s">
        <v>139</v>
      </c>
      <c r="E333" s="33"/>
      <c r="F333"/>
    </row>
    <row r="334" spans="1:6" ht="25.5">
      <c r="A334" s="42">
        <v>2</v>
      </c>
      <c r="B334" s="43" t="s">
        <v>3</v>
      </c>
      <c r="C334" s="44">
        <v>2607.12</v>
      </c>
      <c r="D334" s="45">
        <f>C337/C334*100</f>
        <v>92.3777961888981</v>
      </c>
      <c r="E334" s="38"/>
      <c r="F334"/>
    </row>
    <row r="335" spans="1:6" ht="25.5">
      <c r="A335" s="42">
        <v>8</v>
      </c>
      <c r="B335" s="43" t="s">
        <v>134</v>
      </c>
      <c r="C335" s="44" t="s">
        <v>236</v>
      </c>
      <c r="D335" s="45">
        <f>C337/2594.16*100</f>
        <v>92.83930058284764</v>
      </c>
      <c r="E335" s="38"/>
      <c r="F335"/>
    </row>
    <row r="336" spans="1:6" ht="25.5">
      <c r="A336" s="42">
        <v>10</v>
      </c>
      <c r="B336" s="43" t="s">
        <v>9</v>
      </c>
      <c r="C336" s="44">
        <v>2447.28</v>
      </c>
      <c r="D336" s="45">
        <f>C337/C336*100</f>
        <v>98.41129744042365</v>
      </c>
      <c r="E336" s="38"/>
      <c r="F336"/>
    </row>
    <row r="337" spans="1:6" ht="25.5">
      <c r="A337" s="32">
        <v>12</v>
      </c>
      <c r="B337" s="39" t="s">
        <v>17</v>
      </c>
      <c r="C337" s="40">
        <v>2408.4</v>
      </c>
      <c r="D337" s="41">
        <v>100</v>
      </c>
      <c r="E337" s="38"/>
      <c r="F337"/>
    </row>
    <row r="338" spans="1:6" ht="25.5">
      <c r="A338" s="42">
        <v>13</v>
      </c>
      <c r="B338" s="43" t="s">
        <v>135</v>
      </c>
      <c r="C338" s="44">
        <v>2494.8</v>
      </c>
      <c r="D338" s="45">
        <f>C337/C338*100</f>
        <v>96.53679653679653</v>
      </c>
      <c r="E338" s="38"/>
      <c r="F338"/>
    </row>
    <row r="339" spans="1:6" ht="63.75">
      <c r="A339" s="42">
        <v>15</v>
      </c>
      <c r="B339" s="43" t="s">
        <v>137</v>
      </c>
      <c r="C339" s="44">
        <v>2594.16</v>
      </c>
      <c r="D339" s="45">
        <f>C337/C339*100</f>
        <v>92.83930058284764</v>
      </c>
      <c r="E339" s="38"/>
      <c r="F339"/>
    </row>
    <row r="340" spans="1:6" ht="9" customHeight="1">
      <c r="A340" s="46"/>
      <c r="B340" s="47"/>
      <c r="C340" s="48"/>
      <c r="D340" s="49"/>
      <c r="E340" s="38"/>
      <c r="F340"/>
    </row>
    <row r="341" spans="1:6" ht="12.75">
      <c r="A341" s="67" t="s">
        <v>199</v>
      </c>
      <c r="B341" s="68"/>
      <c r="C341" s="68"/>
      <c r="D341" s="68"/>
      <c r="E341" s="38"/>
      <c r="F341"/>
    </row>
    <row r="342" spans="1:6" ht="12.75">
      <c r="A342" s="50"/>
      <c r="B342" s="51"/>
      <c r="C342" s="51"/>
      <c r="D342" s="51"/>
      <c r="E342" s="38"/>
      <c r="F342"/>
    </row>
    <row r="343" spans="1:6" ht="31.5" customHeight="1">
      <c r="A343" s="69" t="s">
        <v>151</v>
      </c>
      <c r="B343" s="69"/>
      <c r="C343" s="69"/>
      <c r="D343" s="69"/>
      <c r="E343" s="38"/>
      <c r="F343"/>
    </row>
    <row r="344" spans="1:6" ht="12.75">
      <c r="A344" s="38"/>
      <c r="B344" s="53"/>
      <c r="C344" s="55"/>
      <c r="D344" s="56"/>
      <c r="E344" s="38"/>
      <c r="F344"/>
    </row>
    <row r="345" spans="1:6" ht="12.75">
      <c r="A345" s="38"/>
      <c r="B345" s="53"/>
      <c r="C345" s="55"/>
      <c r="D345" s="56"/>
      <c r="E345" s="38"/>
      <c r="F345"/>
    </row>
    <row r="346" spans="1:6" ht="12.75">
      <c r="A346" s="30"/>
      <c r="B346" s="70" t="s">
        <v>66</v>
      </c>
      <c r="C346" s="70"/>
      <c r="D346" s="70"/>
      <c r="E346" s="70"/>
      <c r="F346"/>
    </row>
    <row r="347" spans="1:6" ht="12.75">
      <c r="A347" s="30"/>
      <c r="B347" s="31"/>
      <c r="C347" s="31"/>
      <c r="D347" s="31"/>
      <c r="E347" s="31"/>
      <c r="F347"/>
    </row>
    <row r="348" spans="1:6" ht="32.25" customHeight="1">
      <c r="A348" s="32" t="s">
        <v>0</v>
      </c>
      <c r="B348" s="32" t="s">
        <v>1</v>
      </c>
      <c r="C348" s="32" t="s">
        <v>2</v>
      </c>
      <c r="D348" s="32" t="s">
        <v>139</v>
      </c>
      <c r="E348" s="33"/>
      <c r="F348"/>
    </row>
    <row r="349" spans="1:6" ht="25.5">
      <c r="A349" s="42">
        <v>2</v>
      </c>
      <c r="B349" s="43" t="s">
        <v>3</v>
      </c>
      <c r="C349" s="44">
        <v>1447.2</v>
      </c>
      <c r="D349" s="45">
        <f>C352/C349*100</f>
        <v>98.2089552238806</v>
      </c>
      <c r="E349" s="38"/>
      <c r="F349"/>
    </row>
    <row r="350" spans="1:6" ht="25.5">
      <c r="A350" s="42">
        <v>8</v>
      </c>
      <c r="B350" s="43" t="s">
        <v>134</v>
      </c>
      <c r="C350" s="44" t="s">
        <v>237</v>
      </c>
      <c r="D350" s="45">
        <f>C352/1513.08*100</f>
        <v>93.93290506780872</v>
      </c>
      <c r="E350" s="38"/>
      <c r="F350"/>
    </row>
    <row r="351" spans="1:6" ht="25.5">
      <c r="A351" s="42">
        <v>10</v>
      </c>
      <c r="B351" s="43" t="s">
        <v>9</v>
      </c>
      <c r="C351" s="44">
        <v>1446.12</v>
      </c>
      <c r="D351" s="45">
        <f>C352/C351*100</f>
        <v>98.2823002240478</v>
      </c>
      <c r="E351" s="38"/>
      <c r="F351"/>
    </row>
    <row r="352" spans="1:6" ht="25.5">
      <c r="A352" s="32">
        <v>12</v>
      </c>
      <c r="B352" s="39" t="s">
        <v>17</v>
      </c>
      <c r="C352" s="40">
        <v>1421.28</v>
      </c>
      <c r="D352" s="41">
        <v>100</v>
      </c>
      <c r="E352" s="38"/>
      <c r="F352"/>
    </row>
    <row r="353" spans="1:6" ht="25.5">
      <c r="A353" s="42">
        <v>13</v>
      </c>
      <c r="B353" s="43" t="s">
        <v>135</v>
      </c>
      <c r="C353" s="44">
        <v>1474.2</v>
      </c>
      <c r="D353" s="45">
        <f>C352/C353*100</f>
        <v>96.4102564102564</v>
      </c>
      <c r="E353" s="38"/>
      <c r="F353"/>
    </row>
    <row r="354" spans="1:6" ht="63.75">
      <c r="A354" s="42">
        <v>15</v>
      </c>
      <c r="B354" s="43" t="s">
        <v>137</v>
      </c>
      <c r="C354" s="44">
        <v>1513.08</v>
      </c>
      <c r="D354" s="45">
        <f>C352/C354*100</f>
        <v>93.93290506780872</v>
      </c>
      <c r="E354" s="38"/>
      <c r="F354"/>
    </row>
    <row r="355" spans="1:6" ht="8.25" customHeight="1">
      <c r="A355" s="46"/>
      <c r="B355" s="47"/>
      <c r="C355" s="48"/>
      <c r="D355" s="49"/>
      <c r="E355" s="38"/>
      <c r="F355"/>
    </row>
    <row r="356" spans="1:6" ht="12.75">
      <c r="A356" s="67" t="s">
        <v>199</v>
      </c>
      <c r="B356" s="68"/>
      <c r="C356" s="68"/>
      <c r="D356" s="68"/>
      <c r="E356" s="38"/>
      <c r="F356"/>
    </row>
    <row r="357" spans="1:6" ht="12.75">
      <c r="A357" s="50"/>
      <c r="B357" s="51"/>
      <c r="C357" s="51"/>
      <c r="D357" s="51"/>
      <c r="E357" s="38"/>
      <c r="F357"/>
    </row>
    <row r="358" spans="1:6" ht="33" customHeight="1">
      <c r="A358" s="69" t="s">
        <v>152</v>
      </c>
      <c r="B358" s="69"/>
      <c r="C358" s="69"/>
      <c r="D358" s="69"/>
      <c r="E358" s="38"/>
      <c r="F358"/>
    </row>
    <row r="359" spans="1:6" ht="12.75">
      <c r="A359" s="38"/>
      <c r="B359" s="53"/>
      <c r="C359" s="55"/>
      <c r="D359" s="56"/>
      <c r="E359" s="38"/>
      <c r="F359"/>
    </row>
    <row r="360" spans="1:6" ht="12.75">
      <c r="A360" s="38"/>
      <c r="B360" s="53"/>
      <c r="C360" s="55"/>
      <c r="D360" s="56"/>
      <c r="E360" s="38"/>
      <c r="F360"/>
    </row>
    <row r="361" spans="1:6" ht="12.75">
      <c r="A361" s="30"/>
      <c r="B361" s="70" t="s">
        <v>67</v>
      </c>
      <c r="C361" s="70"/>
      <c r="D361" s="70"/>
      <c r="E361" s="70"/>
      <c r="F361"/>
    </row>
    <row r="362" spans="1:6" ht="12.75">
      <c r="A362" s="30"/>
      <c r="B362" s="31"/>
      <c r="C362" s="31"/>
      <c r="D362" s="31"/>
      <c r="E362" s="31"/>
      <c r="F362"/>
    </row>
    <row r="363" spans="1:6" ht="31.5" customHeight="1">
      <c r="A363" s="32" t="s">
        <v>0</v>
      </c>
      <c r="B363" s="32" t="s">
        <v>1</v>
      </c>
      <c r="C363" s="32" t="s">
        <v>2</v>
      </c>
      <c r="D363" s="32" t="s">
        <v>139</v>
      </c>
      <c r="E363" s="33"/>
      <c r="F363"/>
    </row>
    <row r="364" spans="1:6" ht="25.5">
      <c r="A364" s="32">
        <v>8</v>
      </c>
      <c r="B364" s="39" t="s">
        <v>134</v>
      </c>
      <c r="C364" s="44" t="s">
        <v>238</v>
      </c>
      <c r="D364" s="41">
        <v>100</v>
      </c>
      <c r="E364" s="38"/>
      <c r="F364"/>
    </row>
    <row r="365" spans="1:6" ht="25.5">
      <c r="A365" s="42">
        <v>10</v>
      </c>
      <c r="B365" s="43" t="s">
        <v>9</v>
      </c>
      <c r="C365" s="44">
        <v>878.04</v>
      </c>
      <c r="D365" s="45">
        <f>853.2/C365*100</f>
        <v>97.17097170971711</v>
      </c>
      <c r="E365" s="38"/>
      <c r="F365"/>
    </row>
    <row r="366" spans="1:6" ht="25.5">
      <c r="A366" s="42">
        <v>12</v>
      </c>
      <c r="B366" s="43" t="s">
        <v>17</v>
      </c>
      <c r="C366" s="44">
        <v>869.94</v>
      </c>
      <c r="D366" s="45">
        <f>853.2/C366*100</f>
        <v>98.07572936064555</v>
      </c>
      <c r="E366" s="38"/>
      <c r="F366"/>
    </row>
    <row r="367" spans="1:6" ht="25.5">
      <c r="A367" s="42">
        <v>14</v>
      </c>
      <c r="B367" s="43" t="s">
        <v>136</v>
      </c>
      <c r="C367" s="44">
        <v>868.86</v>
      </c>
      <c r="D367" s="45">
        <f>853.2/C367*100</f>
        <v>98.19763828464886</v>
      </c>
      <c r="E367" s="38"/>
      <c r="F367"/>
    </row>
    <row r="368" spans="1:6" ht="63.75">
      <c r="A368" s="42">
        <v>15</v>
      </c>
      <c r="B368" s="43" t="s">
        <v>137</v>
      </c>
      <c r="C368" s="44">
        <v>855.36</v>
      </c>
      <c r="D368" s="45">
        <f>853.2/C368*100</f>
        <v>99.74747474747475</v>
      </c>
      <c r="E368" s="38"/>
      <c r="F368"/>
    </row>
    <row r="369" spans="1:6" ht="8.25" customHeight="1">
      <c r="A369" s="46"/>
      <c r="B369" s="47"/>
      <c r="C369" s="48"/>
      <c r="D369" s="49"/>
      <c r="E369" s="38"/>
      <c r="F369"/>
    </row>
    <row r="370" spans="1:6" ht="12.75">
      <c r="A370" s="67" t="s">
        <v>204</v>
      </c>
      <c r="B370" s="68"/>
      <c r="C370" s="68"/>
      <c r="D370" s="68"/>
      <c r="E370" s="38"/>
      <c r="F370"/>
    </row>
    <row r="371" spans="1:6" ht="12.75">
      <c r="A371" s="38"/>
      <c r="B371" s="53"/>
      <c r="C371" s="55"/>
      <c r="D371" s="56"/>
      <c r="E371" s="38"/>
      <c r="F371"/>
    </row>
    <row r="372" spans="1:6" ht="33" customHeight="1">
      <c r="A372" s="69" t="s">
        <v>153</v>
      </c>
      <c r="B372" s="69"/>
      <c r="C372" s="69"/>
      <c r="D372" s="69"/>
      <c r="E372" s="38"/>
      <c r="F372"/>
    </row>
    <row r="373" spans="1:6" ht="12.75">
      <c r="A373" s="38"/>
      <c r="B373" s="53"/>
      <c r="C373" s="55"/>
      <c r="D373" s="56"/>
      <c r="E373" s="38"/>
      <c r="F373"/>
    </row>
    <row r="374" spans="1:6" ht="12.75">
      <c r="A374" s="38"/>
      <c r="B374" s="53"/>
      <c r="C374" s="55"/>
      <c r="D374" s="56"/>
      <c r="E374" s="38"/>
      <c r="F374"/>
    </row>
    <row r="375" spans="1:6" ht="12.75">
      <c r="A375" s="30"/>
      <c r="B375" s="70" t="s">
        <v>68</v>
      </c>
      <c r="C375" s="70"/>
      <c r="D375" s="70"/>
      <c r="E375" s="70"/>
      <c r="F375"/>
    </row>
    <row r="376" spans="1:6" ht="12.75">
      <c r="A376" s="30"/>
      <c r="B376" s="31"/>
      <c r="C376" s="31"/>
      <c r="D376" s="31"/>
      <c r="E376" s="31"/>
      <c r="F376"/>
    </row>
    <row r="377" spans="1:6" ht="31.5" customHeight="1">
      <c r="A377" s="32" t="s">
        <v>0</v>
      </c>
      <c r="B377" s="32" t="s">
        <v>1</v>
      </c>
      <c r="C377" s="32" t="s">
        <v>2</v>
      </c>
      <c r="D377" s="32" t="s">
        <v>139</v>
      </c>
      <c r="E377" s="33"/>
      <c r="F377"/>
    </row>
    <row r="378" spans="1:6" ht="25.5">
      <c r="A378" s="42">
        <v>1</v>
      </c>
      <c r="B378" s="43" t="s">
        <v>129</v>
      </c>
      <c r="C378" s="44">
        <v>1814.4</v>
      </c>
      <c r="D378" s="45">
        <f>C381/C378*100</f>
        <v>98.19058641975307</v>
      </c>
      <c r="E378" s="38"/>
      <c r="F378"/>
    </row>
    <row r="379" spans="1:6" ht="25.5">
      <c r="A379" s="42">
        <v>13</v>
      </c>
      <c r="B379" s="43" t="s">
        <v>135</v>
      </c>
      <c r="C379" s="44">
        <v>1895.62</v>
      </c>
      <c r="D379" s="45">
        <f>C381/C379*100</f>
        <v>93.98349880250262</v>
      </c>
      <c r="E379" s="38"/>
      <c r="F379"/>
    </row>
    <row r="380" spans="1:6" ht="25.5">
      <c r="A380" s="42">
        <v>14</v>
      </c>
      <c r="B380" s="43" t="s">
        <v>136</v>
      </c>
      <c r="C380" s="44">
        <v>1815.26</v>
      </c>
      <c r="D380" s="45">
        <f>C381/C380*100</f>
        <v>98.144067516499</v>
      </c>
      <c r="E380" s="38"/>
      <c r="F380"/>
    </row>
    <row r="381" spans="1:6" ht="63.75">
      <c r="A381" s="32">
        <v>15</v>
      </c>
      <c r="B381" s="39" t="s">
        <v>137</v>
      </c>
      <c r="C381" s="40">
        <v>1781.57</v>
      </c>
      <c r="D381" s="41">
        <v>100</v>
      </c>
      <c r="E381" s="38"/>
      <c r="F381"/>
    </row>
    <row r="382" spans="1:6" ht="8.25" customHeight="1">
      <c r="A382" s="46"/>
      <c r="B382" s="47"/>
      <c r="C382" s="48"/>
      <c r="D382" s="49"/>
      <c r="E382" s="38"/>
      <c r="F382"/>
    </row>
    <row r="383" spans="1:6" ht="12.75">
      <c r="A383" s="67" t="s">
        <v>207</v>
      </c>
      <c r="B383" s="68"/>
      <c r="C383" s="68"/>
      <c r="D383" s="68"/>
      <c r="E383" s="38"/>
      <c r="F383"/>
    </row>
    <row r="384" spans="1:6" ht="12.75">
      <c r="A384" s="38"/>
      <c r="B384" s="53"/>
      <c r="C384" s="55"/>
      <c r="D384" s="56"/>
      <c r="E384" s="38"/>
      <c r="F384"/>
    </row>
    <row r="385" spans="1:6" ht="12.75">
      <c r="A385" s="38"/>
      <c r="B385" s="53"/>
      <c r="C385" s="55"/>
      <c r="D385" s="56"/>
      <c r="E385" s="38"/>
      <c r="F385"/>
    </row>
    <row r="386" spans="1:6" ht="12.75">
      <c r="A386" s="38"/>
      <c r="B386" s="53"/>
      <c r="C386" s="55"/>
      <c r="D386" s="56"/>
      <c r="E386" s="38"/>
      <c r="F386"/>
    </row>
    <row r="387" spans="1:6" ht="12.75">
      <c r="A387" s="30"/>
      <c r="B387" s="70" t="s">
        <v>69</v>
      </c>
      <c r="C387" s="70"/>
      <c r="D387" s="70"/>
      <c r="E387" s="70"/>
      <c r="F387"/>
    </row>
    <row r="388" spans="1:6" ht="12.75">
      <c r="A388" s="30"/>
      <c r="B388" s="31"/>
      <c r="C388" s="31"/>
      <c r="D388" s="31"/>
      <c r="E388" s="31"/>
      <c r="F388"/>
    </row>
    <row r="389" spans="1:6" ht="31.5" customHeight="1">
      <c r="A389" s="32" t="s">
        <v>0</v>
      </c>
      <c r="B389" s="32" t="s">
        <v>1</v>
      </c>
      <c r="C389" s="32" t="s">
        <v>2</v>
      </c>
      <c r="D389" s="32" t="s">
        <v>139</v>
      </c>
      <c r="E389" s="33"/>
      <c r="F389"/>
    </row>
    <row r="390" spans="1:6" ht="25.5">
      <c r="A390" s="32">
        <v>1</v>
      </c>
      <c r="B390" s="39" t="s">
        <v>129</v>
      </c>
      <c r="C390" s="40">
        <v>299.88</v>
      </c>
      <c r="D390" s="41">
        <v>100</v>
      </c>
      <c r="E390" s="38"/>
      <c r="F390"/>
    </row>
    <row r="391" spans="1:6" ht="25.5">
      <c r="A391" s="42">
        <v>3</v>
      </c>
      <c r="B391" s="43" t="s">
        <v>16</v>
      </c>
      <c r="C391" s="44">
        <v>676.51</v>
      </c>
      <c r="D391" s="45">
        <f>C390/C391*100</f>
        <v>44.327504397569875</v>
      </c>
      <c r="E391" s="38"/>
      <c r="F391"/>
    </row>
    <row r="392" spans="1:6" ht="25.5">
      <c r="A392" s="42">
        <v>13</v>
      </c>
      <c r="B392" s="43" t="s">
        <v>135</v>
      </c>
      <c r="C392" s="44">
        <v>433.65</v>
      </c>
      <c r="D392" s="45">
        <f>C390/C392*100</f>
        <v>69.15254237288136</v>
      </c>
      <c r="E392" s="38"/>
      <c r="F392"/>
    </row>
    <row r="393" spans="1:6" ht="25.5">
      <c r="A393" s="42">
        <v>14</v>
      </c>
      <c r="B393" s="43" t="s">
        <v>136</v>
      </c>
      <c r="C393" s="44">
        <v>415.28</v>
      </c>
      <c r="D393" s="45">
        <f>C390/C393*100</f>
        <v>72.21151993835485</v>
      </c>
      <c r="E393" s="38"/>
      <c r="F393"/>
    </row>
    <row r="394" spans="1:6" ht="63.75">
      <c r="A394" s="42">
        <v>15</v>
      </c>
      <c r="B394" s="43" t="s">
        <v>137</v>
      </c>
      <c r="C394" s="44">
        <v>407.19</v>
      </c>
      <c r="D394" s="45">
        <f>C390/C394*100</f>
        <v>73.6462093862816</v>
      </c>
      <c r="E394" s="38"/>
      <c r="F394"/>
    </row>
    <row r="395" spans="1:6" ht="6.75" customHeight="1">
      <c r="A395" s="46"/>
      <c r="B395" s="47"/>
      <c r="C395" s="48"/>
      <c r="D395" s="49"/>
      <c r="E395" s="38"/>
      <c r="F395"/>
    </row>
    <row r="396" spans="1:6" ht="12.75">
      <c r="A396" s="67" t="s">
        <v>239</v>
      </c>
      <c r="B396" s="68"/>
      <c r="C396" s="68"/>
      <c r="D396" s="68"/>
      <c r="E396" s="38"/>
      <c r="F396"/>
    </row>
    <row r="397" spans="1:6" ht="12.75">
      <c r="A397" s="38"/>
      <c r="B397" s="53"/>
      <c r="C397" s="55"/>
      <c r="D397" s="56"/>
      <c r="E397" s="38"/>
      <c r="F397"/>
    </row>
    <row r="398" spans="1:6" ht="12.75">
      <c r="A398" s="38"/>
      <c r="B398" s="53"/>
      <c r="C398" s="55"/>
      <c r="D398" s="56"/>
      <c r="E398" s="38"/>
      <c r="F398"/>
    </row>
    <row r="399" spans="1:6" ht="12.75">
      <c r="A399" s="30"/>
      <c r="B399" s="70" t="s">
        <v>70</v>
      </c>
      <c r="C399" s="70"/>
      <c r="D399" s="70"/>
      <c r="E399" s="70"/>
      <c r="F399"/>
    </row>
    <row r="400" spans="1:6" ht="12.75">
      <c r="A400" s="30"/>
      <c r="B400" s="31"/>
      <c r="C400" s="31"/>
      <c r="D400" s="31"/>
      <c r="E400" s="31"/>
      <c r="F400"/>
    </row>
    <row r="401" spans="1:6" ht="31.5" customHeight="1">
      <c r="A401" s="32" t="s">
        <v>0</v>
      </c>
      <c r="B401" s="32" t="s">
        <v>1</v>
      </c>
      <c r="C401" s="32" t="s">
        <v>2</v>
      </c>
      <c r="D401" s="32" t="s">
        <v>139</v>
      </c>
      <c r="E401" s="33"/>
      <c r="F401"/>
    </row>
    <row r="402" spans="1:6" ht="25.5">
      <c r="A402" s="32">
        <v>1</v>
      </c>
      <c r="B402" s="39" t="s">
        <v>129</v>
      </c>
      <c r="C402" s="40">
        <v>838.95</v>
      </c>
      <c r="D402" s="41">
        <v>100</v>
      </c>
      <c r="E402" s="38"/>
      <c r="F402"/>
    </row>
    <row r="403" spans="1:6" ht="25.5">
      <c r="A403" s="42">
        <v>3</v>
      </c>
      <c r="B403" s="43" t="s">
        <v>16</v>
      </c>
      <c r="C403" s="44" t="s">
        <v>240</v>
      </c>
      <c r="D403" s="45">
        <f>C402/1207.02*100</f>
        <v>69.50589054033902</v>
      </c>
      <c r="E403" s="38"/>
      <c r="F403"/>
    </row>
    <row r="404" spans="1:6" ht="25.5">
      <c r="A404" s="42">
        <v>13</v>
      </c>
      <c r="B404" s="43" t="s">
        <v>135</v>
      </c>
      <c r="C404" s="44">
        <v>995.07</v>
      </c>
      <c r="D404" s="45">
        <f>C402/C404*100</f>
        <v>84.31065151195394</v>
      </c>
      <c r="E404" s="38"/>
      <c r="F404"/>
    </row>
    <row r="405" spans="1:6" ht="25.5">
      <c r="A405" s="42">
        <v>14</v>
      </c>
      <c r="B405" s="43" t="s">
        <v>136</v>
      </c>
      <c r="C405" s="44">
        <v>953.25</v>
      </c>
      <c r="D405" s="45">
        <f>C402/C405*100</f>
        <v>88.00944138473643</v>
      </c>
      <c r="E405" s="38"/>
      <c r="F405"/>
    </row>
    <row r="406" spans="1:6" ht="63.75">
      <c r="A406" s="42">
        <v>15</v>
      </c>
      <c r="B406" s="43" t="s">
        <v>137</v>
      </c>
      <c r="C406" s="44">
        <v>934.8</v>
      </c>
      <c r="D406" s="45">
        <f>C402/C406*100</f>
        <v>89.74646983311939</v>
      </c>
      <c r="E406" s="38"/>
      <c r="F406"/>
    </row>
    <row r="407" spans="1:6" ht="9" customHeight="1">
      <c r="A407" s="46"/>
      <c r="B407" s="47"/>
      <c r="C407" s="48"/>
      <c r="D407" s="49"/>
      <c r="E407" s="38"/>
      <c r="F407"/>
    </row>
    <row r="408" spans="1:6" ht="12.75">
      <c r="A408" s="67" t="s">
        <v>239</v>
      </c>
      <c r="B408" s="68"/>
      <c r="C408" s="68"/>
      <c r="D408" s="68"/>
      <c r="E408" s="38"/>
      <c r="F408"/>
    </row>
    <row r="409" spans="1:6" ht="12.75">
      <c r="A409" s="38"/>
      <c r="B409" s="53"/>
      <c r="C409" s="55"/>
      <c r="D409" s="56"/>
      <c r="E409" s="38"/>
      <c r="F409"/>
    </row>
    <row r="410" spans="1:6" ht="32.25" customHeight="1">
      <c r="A410" s="69" t="s">
        <v>194</v>
      </c>
      <c r="B410" s="69"/>
      <c r="C410" s="69"/>
      <c r="D410" s="69"/>
      <c r="E410" s="38"/>
      <c r="F410"/>
    </row>
    <row r="411" spans="1:6" ht="12.75">
      <c r="A411" s="38"/>
      <c r="B411" s="53"/>
      <c r="C411" s="55"/>
      <c r="D411" s="56"/>
      <c r="E411" s="38"/>
      <c r="F411"/>
    </row>
    <row r="412" spans="1:6" ht="12.75">
      <c r="A412" s="38"/>
      <c r="B412" s="53"/>
      <c r="C412" s="55"/>
      <c r="D412" s="56"/>
      <c r="E412" s="38"/>
      <c r="F412"/>
    </row>
    <row r="413" spans="1:6" ht="12.75">
      <c r="A413" s="30"/>
      <c r="B413" s="70" t="s">
        <v>71</v>
      </c>
      <c r="C413" s="70"/>
      <c r="D413" s="70"/>
      <c r="E413" s="70"/>
      <c r="F413"/>
    </row>
    <row r="414" spans="1:6" ht="12.75">
      <c r="A414" s="30"/>
      <c r="B414" s="31"/>
      <c r="C414" s="31"/>
      <c r="D414" s="31"/>
      <c r="E414" s="31"/>
      <c r="F414"/>
    </row>
    <row r="415" spans="1:6" ht="31.5" customHeight="1">
      <c r="A415" s="32" t="s">
        <v>0</v>
      </c>
      <c r="B415" s="32" t="s">
        <v>1</v>
      </c>
      <c r="C415" s="32" t="s">
        <v>2</v>
      </c>
      <c r="D415" s="32" t="s">
        <v>139</v>
      </c>
      <c r="E415" s="33"/>
      <c r="F415"/>
    </row>
    <row r="416" spans="1:6" ht="25.5">
      <c r="A416" s="42">
        <v>13</v>
      </c>
      <c r="B416" s="43" t="s">
        <v>135</v>
      </c>
      <c r="C416" s="44">
        <v>1235.64</v>
      </c>
      <c r="D416" s="45">
        <f>C418/C416*100</f>
        <v>94.01767505098572</v>
      </c>
      <c r="E416" s="38"/>
      <c r="F416"/>
    </row>
    <row r="417" spans="1:6" ht="25.5">
      <c r="A417" s="42">
        <v>14</v>
      </c>
      <c r="B417" s="43" t="s">
        <v>136</v>
      </c>
      <c r="C417" s="44">
        <v>1183.56</v>
      </c>
      <c r="D417" s="45">
        <f>C418/C417*100</f>
        <v>98.15471965933287</v>
      </c>
      <c r="E417" s="38"/>
      <c r="F417"/>
    </row>
    <row r="418" spans="1:6" ht="63.75">
      <c r="A418" s="32">
        <v>15</v>
      </c>
      <c r="B418" s="39" t="s">
        <v>137</v>
      </c>
      <c r="C418" s="40">
        <v>1161.72</v>
      </c>
      <c r="D418" s="41">
        <v>100</v>
      </c>
      <c r="E418" s="38"/>
      <c r="F418"/>
    </row>
    <row r="419" spans="1:6" ht="7.5" customHeight="1">
      <c r="A419" s="46"/>
      <c r="B419" s="47"/>
      <c r="C419" s="48"/>
      <c r="D419" s="49"/>
      <c r="E419" s="38"/>
      <c r="F419"/>
    </row>
    <row r="420" spans="1:6" ht="12.75">
      <c r="A420" s="67" t="s">
        <v>207</v>
      </c>
      <c r="B420" s="68"/>
      <c r="C420" s="68"/>
      <c r="D420" s="68"/>
      <c r="E420" s="38"/>
      <c r="F420"/>
    </row>
    <row r="421" spans="1:6" ht="12.75">
      <c r="A421" s="38"/>
      <c r="B421" s="53"/>
      <c r="C421" s="55"/>
      <c r="D421" s="56"/>
      <c r="E421" s="38"/>
      <c r="F421"/>
    </row>
    <row r="422" spans="1:6" ht="12.75">
      <c r="A422" s="38"/>
      <c r="B422" s="53"/>
      <c r="C422" s="55"/>
      <c r="D422" s="56"/>
      <c r="E422" s="38"/>
      <c r="F422"/>
    </row>
    <row r="423" spans="1:6" ht="12.75">
      <c r="A423" s="30"/>
      <c r="B423" s="70" t="s">
        <v>72</v>
      </c>
      <c r="C423" s="70"/>
      <c r="D423" s="70"/>
      <c r="E423" s="70"/>
      <c r="F423"/>
    </row>
    <row r="424" spans="1:6" ht="12.75">
      <c r="A424" s="30"/>
      <c r="B424" s="31"/>
      <c r="C424" s="31"/>
      <c r="D424" s="31"/>
      <c r="E424" s="31"/>
      <c r="F424"/>
    </row>
    <row r="425" spans="1:6" ht="30.75" customHeight="1">
      <c r="A425" s="32" t="s">
        <v>0</v>
      </c>
      <c r="B425" s="32" t="s">
        <v>1</v>
      </c>
      <c r="C425" s="32" t="s">
        <v>2</v>
      </c>
      <c r="D425" s="32" t="s">
        <v>139</v>
      </c>
      <c r="E425" s="33"/>
      <c r="F425"/>
    </row>
    <row r="426" spans="1:6" ht="25.5">
      <c r="A426" s="42">
        <v>13</v>
      </c>
      <c r="B426" s="43" t="s">
        <v>135</v>
      </c>
      <c r="C426" s="44">
        <v>1163.82</v>
      </c>
      <c r="D426" s="45">
        <f>C428/C426*100</f>
        <v>94.00938289426199</v>
      </c>
      <c r="E426" s="38"/>
      <c r="F426"/>
    </row>
    <row r="427" spans="1:6" ht="25.5">
      <c r="A427" s="42">
        <v>14</v>
      </c>
      <c r="B427" s="43" t="s">
        <v>136</v>
      </c>
      <c r="C427" s="44">
        <v>1115.1</v>
      </c>
      <c r="D427" s="45">
        <f>C428/C427*100</f>
        <v>98.11676082862523</v>
      </c>
      <c r="E427" s="38"/>
      <c r="F427"/>
    </row>
    <row r="428" spans="1:6" ht="63.75">
      <c r="A428" s="32">
        <v>15</v>
      </c>
      <c r="B428" s="39" t="s">
        <v>137</v>
      </c>
      <c r="C428" s="40">
        <v>1094.1</v>
      </c>
      <c r="D428" s="41">
        <v>100</v>
      </c>
      <c r="E428" s="38"/>
      <c r="F428"/>
    </row>
    <row r="429" spans="1:6" ht="7.5" customHeight="1">
      <c r="A429" s="46"/>
      <c r="B429" s="47"/>
      <c r="C429" s="48"/>
      <c r="D429" s="49"/>
      <c r="E429" s="38"/>
      <c r="F429"/>
    </row>
    <row r="430" spans="1:6" ht="12.75">
      <c r="A430" s="67" t="s">
        <v>207</v>
      </c>
      <c r="B430" s="68"/>
      <c r="C430" s="68"/>
      <c r="D430" s="68"/>
      <c r="E430" s="38"/>
      <c r="F430"/>
    </row>
    <row r="431" spans="1:6" ht="12.75">
      <c r="A431" s="38"/>
      <c r="B431" s="53"/>
      <c r="C431" s="55"/>
      <c r="D431" s="56"/>
      <c r="E431" s="38"/>
      <c r="F431"/>
    </row>
    <row r="432" spans="1:6" ht="12.75">
      <c r="A432" s="38"/>
      <c r="B432" s="53"/>
      <c r="C432" s="55"/>
      <c r="D432" s="56"/>
      <c r="E432" s="38"/>
      <c r="F432"/>
    </row>
    <row r="433" spans="1:6" ht="31.5" customHeight="1">
      <c r="A433" s="30"/>
      <c r="B433" s="71" t="s">
        <v>128</v>
      </c>
      <c r="C433" s="71"/>
      <c r="D433" s="71"/>
      <c r="E433" s="71"/>
      <c r="F433"/>
    </row>
    <row r="434" spans="1:6" ht="12.75">
      <c r="A434" s="30"/>
      <c r="B434" s="31"/>
      <c r="C434" s="31"/>
      <c r="D434" s="31"/>
      <c r="E434" s="31"/>
      <c r="F434"/>
    </row>
    <row r="435" spans="1:6" ht="31.5" customHeight="1">
      <c r="A435" s="32" t="s">
        <v>0</v>
      </c>
      <c r="B435" s="32" t="s">
        <v>1</v>
      </c>
      <c r="C435" s="32" t="s">
        <v>2</v>
      </c>
      <c r="D435" s="32" t="s">
        <v>139</v>
      </c>
      <c r="E435" s="33"/>
      <c r="F435"/>
    </row>
    <row r="436" spans="1:6" ht="25.5">
      <c r="A436" s="42">
        <v>1</v>
      </c>
      <c r="B436" s="43" t="s">
        <v>129</v>
      </c>
      <c r="C436" s="44">
        <v>14910</v>
      </c>
      <c r="D436" s="45">
        <f>9974.6/C436*100</f>
        <v>66.89872568745808</v>
      </c>
      <c r="E436" s="38"/>
      <c r="F436"/>
    </row>
    <row r="437" spans="1:6" ht="25.5">
      <c r="A437" s="32">
        <v>3</v>
      </c>
      <c r="B437" s="39" t="s">
        <v>16</v>
      </c>
      <c r="C437" s="44" t="s">
        <v>241</v>
      </c>
      <c r="D437" s="41">
        <v>100</v>
      </c>
      <c r="E437" s="38"/>
      <c r="F437"/>
    </row>
    <row r="438" spans="1:6" ht="25.5">
      <c r="A438" s="42">
        <v>13</v>
      </c>
      <c r="B438" s="43" t="s">
        <v>135</v>
      </c>
      <c r="C438" s="44">
        <v>15057</v>
      </c>
      <c r="D438" s="45">
        <f>9974.6/C438*100</f>
        <v>66.24560005313144</v>
      </c>
      <c r="E438" s="38"/>
      <c r="F438"/>
    </row>
    <row r="439" spans="1:6" ht="25.5">
      <c r="A439" s="42">
        <v>14</v>
      </c>
      <c r="B439" s="43" t="s">
        <v>136</v>
      </c>
      <c r="C439" s="44">
        <v>14353.5</v>
      </c>
      <c r="D439" s="45">
        <f>9974.6/C439*100</f>
        <v>69.4924582854356</v>
      </c>
      <c r="E439" s="38"/>
      <c r="F439"/>
    </row>
    <row r="440" spans="1:6" ht="63.75">
      <c r="A440" s="42">
        <v>15</v>
      </c>
      <c r="B440" s="43" t="s">
        <v>137</v>
      </c>
      <c r="C440" s="44">
        <v>14154</v>
      </c>
      <c r="D440" s="45">
        <f>9974.6/C440*100</f>
        <v>70.4719513918327</v>
      </c>
      <c r="E440" s="38"/>
      <c r="F440"/>
    </row>
    <row r="441" spans="1:6" ht="7.5" customHeight="1">
      <c r="A441" s="46"/>
      <c r="B441" s="47"/>
      <c r="C441" s="48"/>
      <c r="D441" s="49"/>
      <c r="E441" s="38"/>
      <c r="F441"/>
    </row>
    <row r="442" spans="1:6" ht="12.75">
      <c r="A442" s="67" t="s">
        <v>242</v>
      </c>
      <c r="B442" s="68"/>
      <c r="C442" s="68"/>
      <c r="D442" s="68"/>
      <c r="E442" s="38"/>
      <c r="F442"/>
    </row>
    <row r="443" spans="1:6" ht="12.75">
      <c r="A443" s="38"/>
      <c r="B443" s="53"/>
      <c r="C443" s="55"/>
      <c r="D443" s="56"/>
      <c r="E443" s="38"/>
      <c r="F443"/>
    </row>
    <row r="444" spans="1:6" ht="32.25" customHeight="1">
      <c r="A444" s="69" t="s">
        <v>195</v>
      </c>
      <c r="B444" s="69"/>
      <c r="C444" s="69"/>
      <c r="D444" s="69"/>
      <c r="E444" s="38"/>
      <c r="F444"/>
    </row>
    <row r="445" spans="1:6" ht="12.75">
      <c r="A445" s="53"/>
      <c r="B445" s="53"/>
      <c r="C445" s="53"/>
      <c r="D445" s="53"/>
      <c r="E445" s="38"/>
      <c r="F445"/>
    </row>
    <row r="446" spans="1:6" ht="12.75">
      <c r="A446" s="53"/>
      <c r="B446" s="53"/>
      <c r="C446" s="53"/>
      <c r="D446" s="53"/>
      <c r="E446" s="38"/>
      <c r="F446"/>
    </row>
    <row r="447" spans="1:6" ht="12.75">
      <c r="A447" s="30"/>
      <c r="B447" s="70" t="s">
        <v>73</v>
      </c>
      <c r="C447" s="70"/>
      <c r="D447" s="70"/>
      <c r="E447" s="70"/>
      <c r="F447"/>
    </row>
    <row r="448" spans="1:6" ht="12.75">
      <c r="A448" s="30"/>
      <c r="B448" s="31"/>
      <c r="C448" s="31"/>
      <c r="D448" s="31"/>
      <c r="E448" s="31"/>
      <c r="F448"/>
    </row>
    <row r="449" spans="1:6" ht="30.75" customHeight="1">
      <c r="A449" s="32" t="s">
        <v>0</v>
      </c>
      <c r="B449" s="32" t="s">
        <v>1</v>
      </c>
      <c r="C449" s="32" t="s">
        <v>2</v>
      </c>
      <c r="D449" s="32" t="s">
        <v>139</v>
      </c>
      <c r="E449" s="33"/>
      <c r="F449"/>
    </row>
    <row r="450" spans="1:6" ht="25.5">
      <c r="A450" s="32">
        <v>8</v>
      </c>
      <c r="B450" s="39" t="s">
        <v>134</v>
      </c>
      <c r="C450" s="44" t="s">
        <v>243</v>
      </c>
      <c r="D450" s="41">
        <v>100</v>
      </c>
      <c r="E450" s="38"/>
      <c r="F450"/>
    </row>
    <row r="451" spans="1:6" ht="25.5">
      <c r="A451" s="42">
        <v>12</v>
      </c>
      <c r="B451" s="43" t="s">
        <v>17</v>
      </c>
      <c r="C451" s="44">
        <v>230.69</v>
      </c>
      <c r="D451" s="45">
        <f>181.76/C451*100</f>
        <v>78.7897178031124</v>
      </c>
      <c r="E451" s="38"/>
      <c r="F451"/>
    </row>
    <row r="452" spans="1:6" ht="25.5">
      <c r="A452" s="42">
        <v>14</v>
      </c>
      <c r="B452" s="43" t="s">
        <v>136</v>
      </c>
      <c r="C452" s="44">
        <v>230.36</v>
      </c>
      <c r="D452" s="45">
        <f>181.76/C452*100</f>
        <v>78.90258725473171</v>
      </c>
      <c r="E452" s="38"/>
      <c r="F452"/>
    </row>
    <row r="453" spans="1:6" ht="63.75">
      <c r="A453" s="42">
        <v>15</v>
      </c>
      <c r="B453" s="43" t="s">
        <v>137</v>
      </c>
      <c r="C453" s="44">
        <v>227.77</v>
      </c>
      <c r="D453" s="45">
        <f>181.76/C453*100</f>
        <v>79.79979804188434</v>
      </c>
      <c r="E453" s="38"/>
      <c r="F453"/>
    </row>
    <row r="454" spans="1:6" ht="9" customHeight="1">
      <c r="A454" s="46"/>
      <c r="B454" s="47"/>
      <c r="C454" s="48"/>
      <c r="D454" s="49"/>
      <c r="E454" s="38"/>
      <c r="F454"/>
    </row>
    <row r="455" spans="1:6" ht="12.75">
      <c r="A455" s="67" t="s">
        <v>204</v>
      </c>
      <c r="B455" s="68"/>
      <c r="C455" s="68"/>
      <c r="D455" s="68"/>
      <c r="E455" s="38"/>
      <c r="F455"/>
    </row>
    <row r="456" spans="1:6" ht="12.75">
      <c r="A456" s="38"/>
      <c r="B456" s="53"/>
      <c r="C456" s="55"/>
      <c r="D456" s="56"/>
      <c r="E456" s="38"/>
      <c r="F456"/>
    </row>
    <row r="457" spans="1:6" ht="31.5" customHeight="1">
      <c r="A457" s="69" t="s">
        <v>154</v>
      </c>
      <c r="B457" s="69"/>
      <c r="C457" s="69"/>
      <c r="D457" s="69"/>
      <c r="E457" s="38"/>
      <c r="F457"/>
    </row>
    <row r="458" spans="1:6" ht="12.75">
      <c r="A458" s="38"/>
      <c r="B458" s="53"/>
      <c r="C458" s="55"/>
      <c r="D458" s="56"/>
      <c r="E458" s="38"/>
      <c r="F458"/>
    </row>
    <row r="459" spans="1:6" ht="12.75">
      <c r="A459" s="38"/>
      <c r="B459" s="53"/>
      <c r="C459" s="55"/>
      <c r="D459" s="56"/>
      <c r="E459" s="38"/>
      <c r="F459"/>
    </row>
    <row r="460" spans="1:6" ht="12.75">
      <c r="A460" s="30"/>
      <c r="B460" s="70" t="s">
        <v>74</v>
      </c>
      <c r="C460" s="70"/>
      <c r="D460" s="70"/>
      <c r="E460" s="70"/>
      <c r="F460"/>
    </row>
    <row r="461" spans="1:6" ht="12.75">
      <c r="A461" s="30"/>
      <c r="B461" s="31"/>
      <c r="C461" s="31"/>
      <c r="D461" s="31"/>
      <c r="E461" s="31"/>
      <c r="F461"/>
    </row>
    <row r="462" spans="1:6" ht="31.5" customHeight="1">
      <c r="A462" s="32" t="s">
        <v>0</v>
      </c>
      <c r="B462" s="32" t="s">
        <v>1</v>
      </c>
      <c r="C462" s="32" t="s">
        <v>2</v>
      </c>
      <c r="D462" s="32" t="s">
        <v>139</v>
      </c>
      <c r="E462" s="33"/>
      <c r="F462"/>
    </row>
    <row r="463" spans="1:6" ht="25.5">
      <c r="A463" s="42">
        <v>8</v>
      </c>
      <c r="B463" s="43" t="s">
        <v>134</v>
      </c>
      <c r="C463" s="44" t="s">
        <v>244</v>
      </c>
      <c r="D463" s="45">
        <f>C464/622.08*100</f>
        <v>96.52777777777779</v>
      </c>
      <c r="E463" s="38"/>
      <c r="F463"/>
    </row>
    <row r="464" spans="1:6" ht="25.5">
      <c r="A464" s="32">
        <v>12</v>
      </c>
      <c r="B464" s="39" t="s">
        <v>17</v>
      </c>
      <c r="C464" s="40">
        <v>600.48</v>
      </c>
      <c r="D464" s="41">
        <v>100</v>
      </c>
      <c r="E464" s="38"/>
      <c r="F464"/>
    </row>
    <row r="465" spans="1:6" ht="25.5">
      <c r="A465" s="42">
        <v>14</v>
      </c>
      <c r="B465" s="43" t="s">
        <v>136</v>
      </c>
      <c r="C465" s="44">
        <v>693.36</v>
      </c>
      <c r="D465" s="45">
        <f>C464/C465*100</f>
        <v>86.6043613707165</v>
      </c>
      <c r="E465" s="38"/>
      <c r="F465"/>
    </row>
    <row r="466" spans="1:6" ht="63.75">
      <c r="A466" s="42">
        <v>15</v>
      </c>
      <c r="B466" s="43" t="s">
        <v>137</v>
      </c>
      <c r="C466" s="44">
        <v>625.86</v>
      </c>
      <c r="D466" s="45">
        <f>C464/C466*100</f>
        <v>95.94477998274374</v>
      </c>
      <c r="E466" s="38"/>
      <c r="F466"/>
    </row>
    <row r="467" spans="1:6" ht="7.5" customHeight="1">
      <c r="A467" s="46"/>
      <c r="B467" s="47"/>
      <c r="C467" s="48"/>
      <c r="D467" s="49"/>
      <c r="E467" s="38"/>
      <c r="F467"/>
    </row>
    <row r="468" spans="1:6" ht="12.75">
      <c r="A468" s="67" t="s">
        <v>199</v>
      </c>
      <c r="B468" s="68"/>
      <c r="C468" s="68"/>
      <c r="D468" s="68"/>
      <c r="E468" s="38"/>
      <c r="F468"/>
    </row>
    <row r="469" spans="1:6" ht="12.75">
      <c r="A469" s="38"/>
      <c r="B469" s="53"/>
      <c r="C469" s="55"/>
      <c r="D469" s="56"/>
      <c r="E469" s="38"/>
      <c r="F469"/>
    </row>
    <row r="470" spans="1:6" ht="33" customHeight="1">
      <c r="A470" s="69" t="s">
        <v>155</v>
      </c>
      <c r="B470" s="69"/>
      <c r="C470" s="69"/>
      <c r="D470" s="69"/>
      <c r="E470" s="38"/>
      <c r="F470"/>
    </row>
    <row r="471" spans="1:6" ht="12.75">
      <c r="A471" s="53"/>
      <c r="B471" s="53"/>
      <c r="C471" s="53"/>
      <c r="D471" s="53"/>
      <c r="E471" s="38"/>
      <c r="F471"/>
    </row>
    <row r="472" spans="1:6" ht="12.75">
      <c r="A472" s="38"/>
      <c r="B472" s="53"/>
      <c r="C472" s="55"/>
      <c r="D472" s="56"/>
      <c r="E472" s="38"/>
      <c r="F472"/>
    </row>
    <row r="473" spans="1:6" ht="12.75">
      <c r="A473" s="30"/>
      <c r="B473" s="70" t="s">
        <v>75</v>
      </c>
      <c r="C473" s="70"/>
      <c r="D473" s="70"/>
      <c r="E473" s="70"/>
      <c r="F473"/>
    </row>
    <row r="474" spans="1:6" ht="12.75">
      <c r="A474" s="30"/>
      <c r="B474" s="31"/>
      <c r="C474" s="31"/>
      <c r="D474" s="31"/>
      <c r="E474" s="31"/>
      <c r="F474"/>
    </row>
    <row r="475" spans="1:6" ht="31.5" customHeight="1">
      <c r="A475" s="32" t="s">
        <v>0</v>
      </c>
      <c r="B475" s="32" t="s">
        <v>1</v>
      </c>
      <c r="C475" s="32" t="s">
        <v>2</v>
      </c>
      <c r="D475" s="32" t="s">
        <v>139</v>
      </c>
      <c r="E475" s="33"/>
      <c r="F475"/>
    </row>
    <row r="476" spans="1:6" ht="25.5">
      <c r="A476" s="42">
        <v>13</v>
      </c>
      <c r="B476" s="43" t="s">
        <v>135</v>
      </c>
      <c r="C476" s="44">
        <v>1020.6</v>
      </c>
      <c r="D476" s="37"/>
      <c r="E476" s="38"/>
      <c r="F476"/>
    </row>
    <row r="477" spans="1:6" ht="8.25" customHeight="1">
      <c r="A477" s="46"/>
      <c r="B477" s="47"/>
      <c r="C477" s="48"/>
      <c r="D477" s="49"/>
      <c r="E477" s="38"/>
      <c r="F477"/>
    </row>
    <row r="478" spans="1:6" ht="30.75" customHeight="1">
      <c r="A478" s="69" t="s">
        <v>245</v>
      </c>
      <c r="B478" s="69"/>
      <c r="C478" s="69"/>
      <c r="D478" s="69"/>
      <c r="E478" s="38"/>
      <c r="F478"/>
    </row>
    <row r="479" spans="1:6" ht="12.75">
      <c r="A479" s="38"/>
      <c r="B479" s="53"/>
      <c r="C479" s="55"/>
      <c r="D479" s="56"/>
      <c r="E479" s="38"/>
      <c r="F479"/>
    </row>
    <row r="480" spans="1:6" ht="12.75">
      <c r="A480" s="38"/>
      <c r="B480" s="53"/>
      <c r="C480" s="55"/>
      <c r="D480" s="56"/>
      <c r="E480" s="38"/>
      <c r="F480"/>
    </row>
    <row r="481" spans="1:6" ht="12.75">
      <c r="A481" s="30"/>
      <c r="B481" s="70" t="s">
        <v>76</v>
      </c>
      <c r="C481" s="70"/>
      <c r="D481" s="70"/>
      <c r="E481" s="70"/>
      <c r="F481"/>
    </row>
    <row r="482" spans="1:6" ht="12.75">
      <c r="A482" s="30"/>
      <c r="B482" s="31"/>
      <c r="C482" s="31"/>
      <c r="D482" s="31"/>
      <c r="E482" s="31"/>
      <c r="F482"/>
    </row>
    <row r="483" spans="1:6" ht="31.5" customHeight="1">
      <c r="A483" s="32" t="s">
        <v>0</v>
      </c>
      <c r="B483" s="32" t="s">
        <v>1</v>
      </c>
      <c r="C483" s="32" t="s">
        <v>2</v>
      </c>
      <c r="D483" s="32" t="s">
        <v>139</v>
      </c>
      <c r="E483" s="33"/>
      <c r="F483"/>
    </row>
    <row r="484" spans="1:6" ht="25.5">
      <c r="A484" s="32">
        <v>8</v>
      </c>
      <c r="B484" s="39" t="s">
        <v>134</v>
      </c>
      <c r="C484" s="44" t="s">
        <v>246</v>
      </c>
      <c r="D484" s="41">
        <v>100</v>
      </c>
      <c r="E484" s="38"/>
      <c r="F484"/>
    </row>
    <row r="485" spans="1:6" ht="25.5">
      <c r="A485" s="42">
        <v>12</v>
      </c>
      <c r="B485" s="43" t="s">
        <v>17</v>
      </c>
      <c r="C485" s="44">
        <v>1624.86</v>
      </c>
      <c r="D485" s="45">
        <f>1563.3/C485*100</f>
        <v>96.21136590229312</v>
      </c>
      <c r="E485" s="38"/>
      <c r="F485"/>
    </row>
    <row r="486" spans="1:6" ht="25.5">
      <c r="A486" s="42">
        <v>14</v>
      </c>
      <c r="B486" s="43" t="s">
        <v>136</v>
      </c>
      <c r="C486" s="44">
        <v>1623.24</v>
      </c>
      <c r="D486" s="45">
        <f>1563.3/C486*100</f>
        <v>96.30738522954091</v>
      </c>
      <c r="E486" s="38"/>
      <c r="F486"/>
    </row>
    <row r="487" spans="1:6" ht="63.75">
      <c r="A487" s="42">
        <v>15</v>
      </c>
      <c r="B487" s="43" t="s">
        <v>137</v>
      </c>
      <c r="C487" s="44">
        <v>1601.1</v>
      </c>
      <c r="D487" s="45">
        <f>1563.3/C487*100</f>
        <v>97.63912310286679</v>
      </c>
      <c r="E487" s="38"/>
      <c r="F487"/>
    </row>
    <row r="488" spans="1:6" ht="8.25" customHeight="1">
      <c r="A488" s="46"/>
      <c r="B488" s="47"/>
      <c r="C488" s="48"/>
      <c r="D488" s="49"/>
      <c r="E488" s="38"/>
      <c r="F488"/>
    </row>
    <row r="489" spans="1:6" ht="12.75">
      <c r="A489" s="67" t="s">
        <v>204</v>
      </c>
      <c r="B489" s="68"/>
      <c r="C489" s="68"/>
      <c r="D489" s="68"/>
      <c r="E489" s="38"/>
      <c r="F489"/>
    </row>
    <row r="490" spans="1:6" ht="12.75">
      <c r="A490" s="38"/>
      <c r="B490" s="53"/>
      <c r="C490" s="55"/>
      <c r="D490" s="56"/>
      <c r="E490" s="38"/>
      <c r="F490"/>
    </row>
    <row r="491" spans="1:6" ht="30.75" customHeight="1">
      <c r="A491" s="69" t="s">
        <v>156</v>
      </c>
      <c r="B491" s="69"/>
      <c r="C491" s="69"/>
      <c r="D491" s="69"/>
      <c r="E491" s="38"/>
      <c r="F491"/>
    </row>
    <row r="492" spans="1:6" ht="12.75">
      <c r="A492" s="38"/>
      <c r="B492" s="53"/>
      <c r="C492" s="55"/>
      <c r="D492" s="56"/>
      <c r="E492" s="38"/>
      <c r="F492"/>
    </row>
    <row r="493" spans="1:6" ht="12.75">
      <c r="A493" s="38"/>
      <c r="B493" s="53"/>
      <c r="C493" s="55"/>
      <c r="D493" s="56"/>
      <c r="E493" s="38"/>
      <c r="F493"/>
    </row>
    <row r="494" spans="1:6" ht="12.75">
      <c r="A494" s="30"/>
      <c r="B494" s="70" t="s">
        <v>77</v>
      </c>
      <c r="C494" s="70"/>
      <c r="D494" s="70"/>
      <c r="E494" s="70"/>
      <c r="F494"/>
    </row>
    <row r="495" spans="1:6" ht="12.75">
      <c r="A495" s="30"/>
      <c r="B495" s="31"/>
      <c r="C495" s="31"/>
      <c r="D495" s="31"/>
      <c r="E495" s="31"/>
      <c r="F495"/>
    </row>
    <row r="496" spans="1:6" ht="31.5" customHeight="1">
      <c r="A496" s="32" t="s">
        <v>0</v>
      </c>
      <c r="B496" s="32" t="s">
        <v>1</v>
      </c>
      <c r="C496" s="32" t="s">
        <v>2</v>
      </c>
      <c r="D496" s="32" t="s">
        <v>139</v>
      </c>
      <c r="E496" s="33"/>
      <c r="F496"/>
    </row>
    <row r="497" spans="1:6" ht="25.5">
      <c r="A497" s="32">
        <v>8</v>
      </c>
      <c r="B497" s="39" t="s">
        <v>134</v>
      </c>
      <c r="C497" s="44" t="s">
        <v>247</v>
      </c>
      <c r="D497" s="41">
        <v>100</v>
      </c>
      <c r="E497" s="38"/>
      <c r="F497"/>
    </row>
    <row r="498" spans="1:6" ht="25.5">
      <c r="A498" s="42">
        <v>12</v>
      </c>
      <c r="B498" s="43" t="s">
        <v>17</v>
      </c>
      <c r="C498" s="44">
        <v>4307.26</v>
      </c>
      <c r="D498" s="45">
        <f>4225.28/C498*100</f>
        <v>98.09670184757826</v>
      </c>
      <c r="E498" s="38"/>
      <c r="F498"/>
    </row>
    <row r="499" spans="1:6" ht="25.5">
      <c r="A499" s="42">
        <v>14</v>
      </c>
      <c r="B499" s="43" t="s">
        <v>136</v>
      </c>
      <c r="C499" s="44">
        <v>4287.38</v>
      </c>
      <c r="D499" s="45">
        <f>4225.28/C499*100</f>
        <v>98.55156295919652</v>
      </c>
      <c r="E499" s="38"/>
      <c r="F499"/>
    </row>
    <row r="500" spans="1:6" ht="63.75">
      <c r="A500" s="42">
        <v>15</v>
      </c>
      <c r="B500" s="43" t="s">
        <v>137</v>
      </c>
      <c r="C500" s="44">
        <v>4240.19</v>
      </c>
      <c r="D500" s="45">
        <f>4225.28/C500*100</f>
        <v>99.6483648138409</v>
      </c>
      <c r="E500" s="38"/>
      <c r="F500"/>
    </row>
    <row r="501" spans="1:6" ht="7.5" customHeight="1">
      <c r="A501" s="46"/>
      <c r="B501" s="47"/>
      <c r="C501" s="48"/>
      <c r="D501" s="49"/>
      <c r="E501" s="38"/>
      <c r="F501"/>
    </row>
    <row r="502" spans="1:6" ht="12.75">
      <c r="A502" s="67" t="s">
        <v>204</v>
      </c>
      <c r="B502" s="68"/>
      <c r="C502" s="68"/>
      <c r="D502" s="68"/>
      <c r="E502" s="38"/>
      <c r="F502"/>
    </row>
    <row r="503" spans="1:6" ht="12.75">
      <c r="A503" s="38"/>
      <c r="B503" s="53"/>
      <c r="C503" s="55"/>
      <c r="D503" s="56"/>
      <c r="E503" s="38"/>
      <c r="F503"/>
    </row>
    <row r="504" spans="1:6" ht="34.5" customHeight="1">
      <c r="A504" s="69" t="s">
        <v>157</v>
      </c>
      <c r="B504" s="69"/>
      <c r="C504" s="69"/>
      <c r="D504" s="69"/>
      <c r="E504" s="38"/>
      <c r="F504"/>
    </row>
    <row r="505" spans="1:6" ht="12.75">
      <c r="A505" s="38"/>
      <c r="B505" s="53"/>
      <c r="C505" s="55"/>
      <c r="D505" s="56"/>
      <c r="E505" s="38"/>
      <c r="F505"/>
    </row>
    <row r="506" spans="1:6" ht="12.75">
      <c r="A506" s="38"/>
      <c r="B506" s="53"/>
      <c r="C506" s="55"/>
      <c r="D506" s="56"/>
      <c r="E506" s="38"/>
      <c r="F506"/>
    </row>
    <row r="507" spans="1:6" ht="12.75">
      <c r="A507" s="30"/>
      <c r="B507" s="70" t="s">
        <v>78</v>
      </c>
      <c r="C507" s="70"/>
      <c r="D507" s="70"/>
      <c r="E507" s="70"/>
      <c r="F507"/>
    </row>
    <row r="508" spans="1:6" ht="12.75">
      <c r="A508" s="30"/>
      <c r="B508" s="31"/>
      <c r="C508" s="31"/>
      <c r="D508" s="31"/>
      <c r="E508" s="31"/>
      <c r="F508"/>
    </row>
    <row r="509" spans="1:6" ht="31.5" customHeight="1">
      <c r="A509" s="32" t="s">
        <v>0</v>
      </c>
      <c r="B509" s="32" t="s">
        <v>1</v>
      </c>
      <c r="C509" s="32" t="s">
        <v>2</v>
      </c>
      <c r="D509" s="32" t="s">
        <v>139</v>
      </c>
      <c r="E509" s="33"/>
      <c r="F509"/>
    </row>
    <row r="510" spans="1:6" ht="25.5">
      <c r="A510" s="32">
        <v>8</v>
      </c>
      <c r="B510" s="39" t="s">
        <v>134</v>
      </c>
      <c r="C510" s="44" t="s">
        <v>248</v>
      </c>
      <c r="D510" s="41">
        <v>100</v>
      </c>
      <c r="E510" s="38"/>
      <c r="F510"/>
    </row>
    <row r="511" spans="1:6" ht="25.5">
      <c r="A511" s="42">
        <v>12</v>
      </c>
      <c r="B511" s="43" t="s">
        <v>17</v>
      </c>
      <c r="C511" s="44">
        <v>927.72</v>
      </c>
      <c r="D511" s="44">
        <f>543.24/C511*100</f>
        <v>58.55646100116414</v>
      </c>
      <c r="E511" s="38"/>
      <c r="F511"/>
    </row>
    <row r="512" spans="1:6" ht="8.25" customHeight="1">
      <c r="A512" s="46"/>
      <c r="B512" s="47"/>
      <c r="C512" s="48"/>
      <c r="D512" s="49"/>
      <c r="E512" s="38"/>
      <c r="F512"/>
    </row>
    <row r="513" spans="1:6" ht="12.75">
      <c r="A513" s="67" t="s">
        <v>204</v>
      </c>
      <c r="B513" s="68"/>
      <c r="C513" s="68"/>
      <c r="D513" s="68"/>
      <c r="E513" s="38"/>
      <c r="F513"/>
    </row>
    <row r="514" spans="1:6" ht="15.75" customHeight="1">
      <c r="A514" s="38"/>
      <c r="B514" s="53"/>
      <c r="C514" s="55"/>
      <c r="D514" s="56"/>
      <c r="E514" s="38"/>
      <c r="F514"/>
    </row>
    <row r="515" spans="1:6" ht="33.75" customHeight="1">
      <c r="A515" s="69" t="s">
        <v>158</v>
      </c>
      <c r="B515" s="69"/>
      <c r="C515" s="69"/>
      <c r="D515" s="69"/>
      <c r="E515" s="38"/>
      <c r="F515"/>
    </row>
    <row r="516" spans="1:6" ht="12.75">
      <c r="A516" s="38"/>
      <c r="B516" s="53"/>
      <c r="C516" s="55"/>
      <c r="D516" s="56"/>
      <c r="E516" s="38"/>
      <c r="F516"/>
    </row>
    <row r="517" spans="1:6" ht="12.75">
      <c r="A517" s="38"/>
      <c r="B517" s="53"/>
      <c r="C517" s="55"/>
      <c r="D517" s="56"/>
      <c r="E517" s="38"/>
      <c r="F517"/>
    </row>
    <row r="518" spans="1:6" ht="12.75">
      <c r="A518" s="30"/>
      <c r="B518" s="70" t="s">
        <v>79</v>
      </c>
      <c r="C518" s="70"/>
      <c r="D518" s="70"/>
      <c r="E518" s="70"/>
      <c r="F518"/>
    </row>
    <row r="519" spans="1:6" ht="12.75">
      <c r="A519" s="30"/>
      <c r="B519" s="31"/>
      <c r="C519" s="31"/>
      <c r="D519" s="31"/>
      <c r="E519" s="31"/>
      <c r="F519"/>
    </row>
    <row r="520" spans="1:6" ht="31.5" customHeight="1">
      <c r="A520" s="32" t="s">
        <v>0</v>
      </c>
      <c r="B520" s="32" t="s">
        <v>1</v>
      </c>
      <c r="C520" s="32" t="s">
        <v>2</v>
      </c>
      <c r="D520" s="32" t="s">
        <v>139</v>
      </c>
      <c r="E520" s="33"/>
      <c r="F520"/>
    </row>
    <row r="521" spans="1:6" ht="25.5">
      <c r="A521" s="42">
        <v>5</v>
      </c>
      <c r="B521" s="43" t="s">
        <v>131</v>
      </c>
      <c r="C521" s="44">
        <v>708.75</v>
      </c>
      <c r="D521" s="45">
        <f>C526/C521*100</f>
        <v>71.77142857142857</v>
      </c>
      <c r="E521" s="38"/>
      <c r="F521"/>
    </row>
    <row r="522" spans="1:6" ht="25.5">
      <c r="A522" s="42">
        <v>8</v>
      </c>
      <c r="B522" s="43" t="s">
        <v>134</v>
      </c>
      <c r="C522" s="44" t="s">
        <v>249</v>
      </c>
      <c r="D522" s="45">
        <f>C526/675.81*100</f>
        <v>75.269676388334</v>
      </c>
      <c r="E522" s="38"/>
      <c r="F522"/>
    </row>
    <row r="523" spans="1:6" ht="25.5">
      <c r="A523" s="42">
        <v>10</v>
      </c>
      <c r="B523" s="43" t="s">
        <v>9</v>
      </c>
      <c r="C523" s="44">
        <v>695.25</v>
      </c>
      <c r="D523" s="45">
        <f>C526/C523*100</f>
        <v>73.16504854368932</v>
      </c>
      <c r="E523" s="38"/>
      <c r="F523"/>
    </row>
    <row r="524" spans="1:6" ht="25.5">
      <c r="A524" s="42">
        <v>12</v>
      </c>
      <c r="B524" s="43" t="s">
        <v>17</v>
      </c>
      <c r="C524" s="44">
        <v>567</v>
      </c>
      <c r="D524" s="45">
        <f>C526/C524*100</f>
        <v>89.71428571428571</v>
      </c>
      <c r="E524" s="38"/>
      <c r="F524"/>
    </row>
    <row r="525" spans="1:6" ht="25.5">
      <c r="A525" s="42">
        <v>14</v>
      </c>
      <c r="B525" s="43" t="s">
        <v>136</v>
      </c>
      <c r="C525" s="44">
        <v>687.96</v>
      </c>
      <c r="D525" s="45">
        <f>C526/C525*100</f>
        <v>73.9403453689168</v>
      </c>
      <c r="E525" s="38"/>
      <c r="F525"/>
    </row>
    <row r="526" spans="1:6" ht="63.75">
      <c r="A526" s="32">
        <v>15</v>
      </c>
      <c r="B526" s="39" t="s">
        <v>137</v>
      </c>
      <c r="C526" s="40">
        <v>508.68</v>
      </c>
      <c r="D526" s="41">
        <v>100</v>
      </c>
      <c r="E526" s="38"/>
      <c r="F526"/>
    </row>
    <row r="527" spans="1:6" ht="9" customHeight="1">
      <c r="A527" s="46"/>
      <c r="B527" s="47"/>
      <c r="C527" s="48"/>
      <c r="D527" s="49"/>
      <c r="E527" s="38"/>
      <c r="F527"/>
    </row>
    <row r="528" spans="1:6" ht="12.75">
      <c r="A528" s="67" t="s">
        <v>207</v>
      </c>
      <c r="B528" s="68"/>
      <c r="C528" s="68"/>
      <c r="D528" s="68"/>
      <c r="E528" s="38"/>
      <c r="F528"/>
    </row>
    <row r="529" spans="1:6" ht="12.75">
      <c r="A529" s="38"/>
      <c r="B529" s="53"/>
      <c r="C529" s="55"/>
      <c r="D529" s="56"/>
      <c r="E529" s="38"/>
      <c r="F529"/>
    </row>
    <row r="530" spans="1:6" ht="33" customHeight="1">
      <c r="A530" s="69" t="s">
        <v>159</v>
      </c>
      <c r="B530" s="69"/>
      <c r="C530" s="69"/>
      <c r="D530" s="69"/>
      <c r="E530" s="38"/>
      <c r="F530"/>
    </row>
    <row r="531" spans="1:6" ht="12.75">
      <c r="A531" s="38"/>
      <c r="B531" s="53"/>
      <c r="C531" s="55"/>
      <c r="D531" s="56"/>
      <c r="E531" s="38"/>
      <c r="F531"/>
    </row>
    <row r="532" spans="1:6" ht="12.75">
      <c r="A532" s="38"/>
      <c r="B532" s="53"/>
      <c r="C532" s="55"/>
      <c r="D532" s="56"/>
      <c r="E532" s="38"/>
      <c r="F532"/>
    </row>
    <row r="533" spans="1:6" ht="12.75">
      <c r="A533" s="30"/>
      <c r="B533" s="70" t="s">
        <v>80</v>
      </c>
      <c r="C533" s="70"/>
      <c r="D533" s="70"/>
      <c r="E533" s="70"/>
      <c r="F533"/>
    </row>
    <row r="534" spans="1:6" ht="12.75">
      <c r="A534" s="30"/>
      <c r="B534" s="31"/>
      <c r="C534" s="31"/>
      <c r="D534" s="31"/>
      <c r="E534" s="31"/>
      <c r="F534"/>
    </row>
    <row r="535" spans="1:6" ht="31.5" customHeight="1">
      <c r="A535" s="32" t="s">
        <v>0</v>
      </c>
      <c r="B535" s="32" t="s">
        <v>1</v>
      </c>
      <c r="C535" s="32" t="s">
        <v>2</v>
      </c>
      <c r="D535" s="32" t="s">
        <v>139</v>
      </c>
      <c r="E535" s="33"/>
      <c r="F535"/>
    </row>
    <row r="536" spans="1:6" ht="25.5">
      <c r="A536" s="42">
        <v>13</v>
      </c>
      <c r="B536" s="43" t="s">
        <v>135</v>
      </c>
      <c r="C536" s="44">
        <v>2721.6</v>
      </c>
      <c r="D536" s="37"/>
      <c r="E536" s="38"/>
      <c r="F536"/>
    </row>
    <row r="537" spans="1:6" ht="6.75" customHeight="1">
      <c r="A537" s="46"/>
      <c r="B537" s="47"/>
      <c r="C537" s="48"/>
      <c r="D537" s="49"/>
      <c r="E537" s="38"/>
      <c r="F537"/>
    </row>
    <row r="538" spans="1:6" ht="36.75" customHeight="1">
      <c r="A538" s="69" t="s">
        <v>245</v>
      </c>
      <c r="B538" s="69"/>
      <c r="C538" s="69"/>
      <c r="D538" s="69"/>
      <c r="E538" s="38"/>
      <c r="F538"/>
    </row>
    <row r="539" spans="1:6" ht="12.75">
      <c r="A539" s="38"/>
      <c r="B539" s="53"/>
      <c r="C539" s="55"/>
      <c r="D539" s="56"/>
      <c r="E539" s="38"/>
      <c r="F539"/>
    </row>
    <row r="540" spans="1:6" ht="12.75">
      <c r="A540" s="38"/>
      <c r="B540" s="53"/>
      <c r="C540" s="55"/>
      <c r="D540" s="56"/>
      <c r="E540" s="38"/>
      <c r="F540"/>
    </row>
    <row r="541" spans="1:6" ht="12.75">
      <c r="A541" s="30"/>
      <c r="B541" s="70" t="s">
        <v>81</v>
      </c>
      <c r="C541" s="70"/>
      <c r="D541" s="70"/>
      <c r="E541" s="70"/>
      <c r="F541"/>
    </row>
    <row r="542" spans="1:6" ht="12.75">
      <c r="A542" s="30"/>
      <c r="B542" s="31"/>
      <c r="C542" s="31"/>
      <c r="D542" s="31"/>
      <c r="E542" s="31"/>
      <c r="F542"/>
    </row>
    <row r="543" spans="1:6" ht="31.5" customHeight="1">
      <c r="A543" s="32" t="s">
        <v>0</v>
      </c>
      <c r="B543" s="32" t="s">
        <v>1</v>
      </c>
      <c r="C543" s="62" t="s">
        <v>2</v>
      </c>
      <c r="D543" s="32" t="s">
        <v>139</v>
      </c>
      <c r="E543" s="33"/>
      <c r="F543"/>
    </row>
    <row r="544" spans="1:6" ht="33.75" customHeight="1">
      <c r="A544" s="42">
        <v>14</v>
      </c>
      <c r="B544" s="43" t="s">
        <v>136</v>
      </c>
      <c r="C544" s="63">
        <v>1034.53</v>
      </c>
      <c r="D544" s="37"/>
      <c r="E544" s="38"/>
      <c r="F544"/>
    </row>
    <row r="545" spans="1:6" ht="7.5" customHeight="1">
      <c r="A545" s="46"/>
      <c r="B545" s="47"/>
      <c r="C545" s="48"/>
      <c r="D545" s="49"/>
      <c r="E545" s="38"/>
      <c r="F545"/>
    </row>
    <row r="546" spans="1:6" ht="35.25" customHeight="1">
      <c r="A546" s="69" t="s">
        <v>250</v>
      </c>
      <c r="B546" s="69"/>
      <c r="C546" s="69"/>
      <c r="D546" s="69"/>
      <c r="E546" s="38"/>
      <c r="F546"/>
    </row>
    <row r="547" spans="1:6" ht="12.75">
      <c r="A547" s="38"/>
      <c r="B547" s="53"/>
      <c r="C547" s="55"/>
      <c r="D547" s="56"/>
      <c r="E547" s="38"/>
      <c r="F547"/>
    </row>
    <row r="548" spans="1:6" ht="12.75">
      <c r="A548" s="38"/>
      <c r="B548" s="53"/>
      <c r="C548" s="55"/>
      <c r="D548" s="56"/>
      <c r="E548" s="38"/>
      <c r="F548"/>
    </row>
    <row r="549" spans="1:6" ht="12.75">
      <c r="A549" s="30"/>
      <c r="B549" s="70" t="s">
        <v>82</v>
      </c>
      <c r="C549" s="70"/>
      <c r="D549" s="70"/>
      <c r="E549" s="70"/>
      <c r="F549"/>
    </row>
    <row r="550" spans="1:6" ht="12.75">
      <c r="A550" s="30"/>
      <c r="B550" s="31"/>
      <c r="C550" s="31"/>
      <c r="D550" s="31"/>
      <c r="E550" s="31"/>
      <c r="F550"/>
    </row>
    <row r="551" spans="1:6" ht="30.75" customHeight="1">
      <c r="A551" s="32" t="s">
        <v>0</v>
      </c>
      <c r="B551" s="32" t="s">
        <v>1</v>
      </c>
      <c r="C551" s="32" t="s">
        <v>2</v>
      </c>
      <c r="D551" s="32" t="s">
        <v>139</v>
      </c>
      <c r="E551" s="33"/>
      <c r="F551"/>
    </row>
    <row r="552" spans="1:6" ht="25.5">
      <c r="A552" s="42">
        <v>8</v>
      </c>
      <c r="B552" s="43" t="s">
        <v>134</v>
      </c>
      <c r="C552" s="44" t="s">
        <v>251</v>
      </c>
      <c r="D552" s="37"/>
      <c r="E552" s="38"/>
      <c r="F552"/>
    </row>
    <row r="553" spans="1:6" ht="7.5" customHeight="1">
      <c r="A553" s="38"/>
      <c r="B553" s="53"/>
      <c r="C553" s="55"/>
      <c r="D553" s="56"/>
      <c r="E553" s="38"/>
      <c r="F553"/>
    </row>
    <row r="554" spans="1:6" ht="32.25" customHeight="1">
      <c r="A554" s="69" t="s">
        <v>252</v>
      </c>
      <c r="B554" s="69"/>
      <c r="C554" s="69"/>
      <c r="D554" s="69"/>
      <c r="E554" s="38"/>
      <c r="F554"/>
    </row>
    <row r="555" spans="1:6" ht="12.75">
      <c r="A555" s="53"/>
      <c r="B555" s="53"/>
      <c r="C555" s="53"/>
      <c r="D555" s="53"/>
      <c r="E555" s="38"/>
      <c r="F555"/>
    </row>
    <row r="556" spans="1:6" ht="30" customHeight="1">
      <c r="A556" s="69" t="s">
        <v>160</v>
      </c>
      <c r="B556" s="69"/>
      <c r="C556" s="69"/>
      <c r="D556" s="69"/>
      <c r="E556" s="38"/>
      <c r="F556"/>
    </row>
    <row r="557" spans="1:6" ht="12.75">
      <c r="A557" s="53"/>
      <c r="B557" s="53"/>
      <c r="C557" s="53"/>
      <c r="D557" s="53"/>
      <c r="E557" s="38"/>
      <c r="F557"/>
    </row>
    <row r="558" spans="1:6" ht="12.75">
      <c r="A558" s="38"/>
      <c r="B558" s="53"/>
      <c r="C558" s="55"/>
      <c r="D558" s="56"/>
      <c r="E558" s="38"/>
      <c r="F558"/>
    </row>
    <row r="559" spans="1:6" ht="12.75">
      <c r="A559" s="30"/>
      <c r="B559" s="70" t="s">
        <v>83</v>
      </c>
      <c r="C559" s="70"/>
      <c r="D559" s="70"/>
      <c r="E559" s="70"/>
      <c r="F559"/>
    </row>
    <row r="560" spans="1:6" ht="12.75">
      <c r="A560" s="30"/>
      <c r="B560" s="31"/>
      <c r="C560" s="31"/>
      <c r="D560" s="31"/>
      <c r="E560" s="31"/>
      <c r="F560"/>
    </row>
    <row r="561" spans="1:6" ht="30.75" customHeight="1">
      <c r="A561" s="32" t="s">
        <v>0</v>
      </c>
      <c r="B561" s="32" t="s">
        <v>1</v>
      </c>
      <c r="C561" s="32" t="s">
        <v>2</v>
      </c>
      <c r="D561" s="32" t="s">
        <v>139</v>
      </c>
      <c r="E561" s="33"/>
      <c r="F561"/>
    </row>
    <row r="562" spans="1:6" ht="25.5">
      <c r="A562" s="42">
        <v>5</v>
      </c>
      <c r="B562" s="43" t="s">
        <v>131</v>
      </c>
      <c r="C562" s="44">
        <v>510.3</v>
      </c>
      <c r="D562" s="45">
        <f>C567/C562*100</f>
        <v>95.81030766215952</v>
      </c>
      <c r="E562" s="38"/>
      <c r="F562"/>
    </row>
    <row r="563" spans="1:6" ht="25.5">
      <c r="A563" s="42">
        <v>8</v>
      </c>
      <c r="B563" s="43" t="s">
        <v>134</v>
      </c>
      <c r="C563" s="44" t="s">
        <v>253</v>
      </c>
      <c r="D563" s="45">
        <f>C567/1647.22*100</f>
        <v>29.681524022292106</v>
      </c>
      <c r="E563" s="38"/>
      <c r="F563"/>
    </row>
    <row r="564" spans="1:6" ht="25.5">
      <c r="A564" s="42">
        <v>10</v>
      </c>
      <c r="B564" s="43" t="s">
        <v>9</v>
      </c>
      <c r="C564" s="44">
        <v>500.58</v>
      </c>
      <c r="D564" s="45">
        <f>C567/C564*100</f>
        <v>97.6707019856966</v>
      </c>
      <c r="E564" s="38"/>
      <c r="F564"/>
    </row>
    <row r="565" spans="1:6" ht="25.5">
      <c r="A565" s="42">
        <v>12</v>
      </c>
      <c r="B565" s="43" t="s">
        <v>17</v>
      </c>
      <c r="C565" s="44">
        <v>495.72</v>
      </c>
      <c r="D565" s="45">
        <f>C567/C565*100</f>
        <v>98.62825788751715</v>
      </c>
      <c r="E565" s="38"/>
      <c r="F565"/>
    </row>
    <row r="566" spans="1:6" ht="25.5">
      <c r="A566" s="42">
        <v>14</v>
      </c>
      <c r="B566" s="43" t="s">
        <v>136</v>
      </c>
      <c r="C566" s="44">
        <v>495.4</v>
      </c>
      <c r="D566" s="45">
        <f>C567/C566*100</f>
        <v>98.69196608800969</v>
      </c>
      <c r="E566" s="38"/>
      <c r="F566"/>
    </row>
    <row r="567" spans="1:6" ht="63.75">
      <c r="A567" s="32">
        <v>15</v>
      </c>
      <c r="B567" s="39" t="s">
        <v>137</v>
      </c>
      <c r="C567" s="40">
        <v>488.92</v>
      </c>
      <c r="D567" s="41">
        <v>100</v>
      </c>
      <c r="E567" s="38"/>
      <c r="F567"/>
    </row>
    <row r="568" spans="1:6" ht="8.25" customHeight="1">
      <c r="A568" s="38"/>
      <c r="B568" s="53"/>
      <c r="C568" s="55"/>
      <c r="D568" s="56"/>
      <c r="E568" s="38"/>
      <c r="F568"/>
    </row>
    <row r="569" spans="1:6" ht="12.75">
      <c r="A569" s="67" t="s">
        <v>207</v>
      </c>
      <c r="B569" s="68"/>
      <c r="C569" s="68"/>
      <c r="D569" s="68"/>
      <c r="E569" s="38"/>
      <c r="F569"/>
    </row>
    <row r="570" spans="1:6" ht="12.75">
      <c r="A570" s="50"/>
      <c r="B570" s="51"/>
      <c r="C570" s="51"/>
      <c r="D570" s="51"/>
      <c r="E570" s="38"/>
      <c r="F570"/>
    </row>
    <row r="571" spans="1:6" ht="30.75" customHeight="1">
      <c r="A571" s="69" t="s">
        <v>161</v>
      </c>
      <c r="B571" s="69"/>
      <c r="C571" s="69"/>
      <c r="D571" s="69"/>
      <c r="E571" s="38"/>
      <c r="F571"/>
    </row>
    <row r="572" spans="1:6" ht="12.75">
      <c r="A572" s="38"/>
      <c r="B572" s="53"/>
      <c r="C572" s="55"/>
      <c r="D572" s="56"/>
      <c r="E572" s="38"/>
      <c r="F572"/>
    </row>
    <row r="573" spans="1:6" ht="12.75">
      <c r="A573" s="38"/>
      <c r="B573" s="53"/>
      <c r="C573" s="55"/>
      <c r="D573" s="56"/>
      <c r="E573" s="38"/>
      <c r="F573"/>
    </row>
    <row r="574" spans="1:6" ht="12.75">
      <c r="A574" s="30"/>
      <c r="B574" s="70" t="s">
        <v>84</v>
      </c>
      <c r="C574" s="70"/>
      <c r="D574" s="70"/>
      <c r="E574" s="70"/>
      <c r="F574"/>
    </row>
    <row r="575" spans="1:6" ht="12.75">
      <c r="A575" s="30"/>
      <c r="B575" s="31"/>
      <c r="C575" s="31"/>
      <c r="D575" s="31"/>
      <c r="E575" s="31"/>
      <c r="F575"/>
    </row>
    <row r="576" spans="1:6" ht="31.5" customHeight="1">
      <c r="A576" s="32" t="s">
        <v>0</v>
      </c>
      <c r="B576" s="32" t="s">
        <v>1</v>
      </c>
      <c r="C576" s="32" t="s">
        <v>2</v>
      </c>
      <c r="D576" s="32" t="s">
        <v>139</v>
      </c>
      <c r="E576" s="33"/>
      <c r="F576"/>
    </row>
    <row r="577" spans="1:6" ht="25.5">
      <c r="A577" s="42">
        <v>8</v>
      </c>
      <c r="B577" s="43" t="s">
        <v>134</v>
      </c>
      <c r="C577" s="44" t="s">
        <v>254</v>
      </c>
      <c r="D577" s="45">
        <f>C578/58352.4*100</f>
        <v>95.03609106052193</v>
      </c>
      <c r="E577" s="38"/>
      <c r="F577"/>
    </row>
    <row r="578" spans="1:6" ht="25.5">
      <c r="A578" s="32">
        <v>12</v>
      </c>
      <c r="B578" s="39" t="s">
        <v>17</v>
      </c>
      <c r="C578" s="40">
        <v>55455.84</v>
      </c>
      <c r="D578" s="41">
        <v>100</v>
      </c>
      <c r="E578" s="38"/>
      <c r="F578"/>
    </row>
    <row r="579" spans="1:6" ht="63.75">
      <c r="A579" s="42">
        <v>15</v>
      </c>
      <c r="B579" s="43" t="s">
        <v>137</v>
      </c>
      <c r="C579" s="44">
        <v>58326.48</v>
      </c>
      <c r="D579" s="45">
        <f>C578/C579*100</f>
        <v>95.07832463059658</v>
      </c>
      <c r="E579" s="38"/>
      <c r="F579"/>
    </row>
    <row r="580" spans="1:6" ht="6" customHeight="1">
      <c r="A580" s="38"/>
      <c r="B580" s="53"/>
      <c r="C580" s="55"/>
      <c r="D580" s="56"/>
      <c r="E580" s="38"/>
      <c r="F580"/>
    </row>
    <row r="581" spans="1:6" ht="12.75">
      <c r="A581" s="67" t="s">
        <v>199</v>
      </c>
      <c r="B581" s="68"/>
      <c r="C581" s="68"/>
      <c r="D581" s="68"/>
      <c r="E581" s="38"/>
      <c r="F581"/>
    </row>
    <row r="582" spans="1:6" ht="12.75">
      <c r="A582" s="50"/>
      <c r="B582" s="51"/>
      <c r="C582" s="51"/>
      <c r="D582" s="51"/>
      <c r="E582" s="38"/>
      <c r="F582"/>
    </row>
    <row r="583" spans="1:6" ht="33" customHeight="1">
      <c r="A583" s="69" t="s">
        <v>162</v>
      </c>
      <c r="B583" s="69"/>
      <c r="C583" s="69"/>
      <c r="D583" s="69"/>
      <c r="E583" s="38"/>
      <c r="F583"/>
    </row>
    <row r="584" spans="1:6" ht="12.75">
      <c r="A584" s="38"/>
      <c r="B584" s="53"/>
      <c r="C584" s="55"/>
      <c r="D584" s="56"/>
      <c r="E584" s="38"/>
      <c r="F584"/>
    </row>
    <row r="585" spans="1:6" ht="12.75">
      <c r="A585" s="38"/>
      <c r="B585" s="53"/>
      <c r="C585" s="55"/>
      <c r="D585" s="56"/>
      <c r="E585" s="38"/>
      <c r="F585"/>
    </row>
    <row r="586" spans="1:6" ht="12.75">
      <c r="A586" s="30"/>
      <c r="B586" s="70" t="s">
        <v>85</v>
      </c>
      <c r="C586" s="70"/>
      <c r="D586" s="70"/>
      <c r="E586" s="70"/>
      <c r="F586"/>
    </row>
    <row r="587" spans="1:6" ht="12.75">
      <c r="A587" s="30"/>
      <c r="B587" s="31"/>
      <c r="C587" s="31"/>
      <c r="D587" s="31"/>
      <c r="E587" s="31"/>
      <c r="F587"/>
    </row>
    <row r="588" spans="1:6" ht="30.75" customHeight="1">
      <c r="A588" s="32" t="s">
        <v>0</v>
      </c>
      <c r="B588" s="32" t="s">
        <v>1</v>
      </c>
      <c r="C588" s="32" t="s">
        <v>2</v>
      </c>
      <c r="D588" s="32" t="s">
        <v>139</v>
      </c>
      <c r="E588" s="33"/>
      <c r="F588"/>
    </row>
    <row r="589" spans="1:6" ht="25.5">
      <c r="A589" s="42">
        <v>8</v>
      </c>
      <c r="B589" s="43" t="s">
        <v>134</v>
      </c>
      <c r="C589" s="44" t="s">
        <v>255</v>
      </c>
      <c r="D589" s="45">
        <f>C590/16208.64*100</f>
        <v>96.08208955223881</v>
      </c>
      <c r="E589" s="38"/>
      <c r="F589"/>
    </row>
    <row r="590" spans="1:6" ht="25.5">
      <c r="A590" s="32">
        <v>12</v>
      </c>
      <c r="B590" s="39" t="s">
        <v>17</v>
      </c>
      <c r="C590" s="40">
        <v>15573.6</v>
      </c>
      <c r="D590" s="41">
        <v>100</v>
      </c>
      <c r="E590" s="38"/>
      <c r="F590"/>
    </row>
    <row r="591" spans="1:6" ht="63.75">
      <c r="A591" s="42">
        <v>15</v>
      </c>
      <c r="B591" s="43" t="s">
        <v>137</v>
      </c>
      <c r="C591" s="44">
        <v>16202.16</v>
      </c>
      <c r="D591" s="45">
        <f>C590/C591*100</f>
        <v>96.12051726436476</v>
      </c>
      <c r="E591" s="38"/>
      <c r="F591"/>
    </row>
    <row r="592" spans="1:6" ht="9" customHeight="1">
      <c r="A592" s="38"/>
      <c r="B592" s="53"/>
      <c r="C592" s="55"/>
      <c r="D592" s="56"/>
      <c r="E592" s="38"/>
      <c r="F592"/>
    </row>
    <row r="593" spans="1:6" ht="12.75">
      <c r="A593" s="67" t="s">
        <v>199</v>
      </c>
      <c r="B593" s="68"/>
      <c r="C593" s="68"/>
      <c r="D593" s="68"/>
      <c r="E593" s="38"/>
      <c r="F593"/>
    </row>
    <row r="594" spans="1:6" ht="12.75">
      <c r="A594" s="38"/>
      <c r="B594" s="53"/>
      <c r="C594" s="55"/>
      <c r="D594" s="56"/>
      <c r="E594" s="38"/>
      <c r="F594"/>
    </row>
    <row r="595" spans="1:6" ht="31.5" customHeight="1">
      <c r="A595" s="69" t="s">
        <v>163</v>
      </c>
      <c r="B595" s="69"/>
      <c r="C595" s="69"/>
      <c r="D595" s="69"/>
      <c r="E595" s="38"/>
      <c r="F595"/>
    </row>
    <row r="596" spans="1:6" ht="12.75">
      <c r="A596" s="53"/>
      <c r="B596" s="53"/>
      <c r="C596" s="53"/>
      <c r="D596" s="53"/>
      <c r="E596" s="38"/>
      <c r="F596"/>
    </row>
    <row r="597" spans="1:6" ht="12.75">
      <c r="A597" s="53"/>
      <c r="B597" s="53"/>
      <c r="C597" s="53"/>
      <c r="D597" s="53"/>
      <c r="E597" s="38"/>
      <c r="F597"/>
    </row>
    <row r="598" spans="1:6" ht="12.75">
      <c r="A598" s="30"/>
      <c r="B598" s="70" t="s">
        <v>86</v>
      </c>
      <c r="C598" s="70"/>
      <c r="D598" s="70"/>
      <c r="E598" s="70"/>
      <c r="F598"/>
    </row>
    <row r="599" spans="1:6" ht="12.75">
      <c r="A599" s="30"/>
      <c r="B599" s="31"/>
      <c r="C599" s="31"/>
      <c r="D599" s="31"/>
      <c r="E599" s="31"/>
      <c r="F599"/>
    </row>
    <row r="600" spans="1:6" ht="30.75" customHeight="1">
      <c r="A600" s="32" t="s">
        <v>0</v>
      </c>
      <c r="B600" s="32" t="s">
        <v>1</v>
      </c>
      <c r="C600" s="32" t="s">
        <v>2</v>
      </c>
      <c r="D600" s="32" t="s">
        <v>139</v>
      </c>
      <c r="E600" s="33"/>
      <c r="F600"/>
    </row>
    <row r="601" spans="1:6" ht="25.5">
      <c r="A601" s="32">
        <v>8</v>
      </c>
      <c r="B601" s="39" t="s">
        <v>134</v>
      </c>
      <c r="C601" s="44" t="s">
        <v>256</v>
      </c>
      <c r="D601" s="41">
        <v>100</v>
      </c>
      <c r="E601" s="38"/>
      <c r="F601"/>
    </row>
    <row r="602" spans="1:6" ht="25.5">
      <c r="A602" s="42">
        <v>12</v>
      </c>
      <c r="B602" s="43" t="s">
        <v>17</v>
      </c>
      <c r="C602" s="44">
        <v>1249.34</v>
      </c>
      <c r="D602" s="45">
        <f>667.01/C602*100</f>
        <v>53.38898938639603</v>
      </c>
      <c r="E602" s="38"/>
      <c r="F602"/>
    </row>
    <row r="603" spans="1:6" ht="25.5">
      <c r="A603" s="42">
        <v>14</v>
      </c>
      <c r="B603" s="43" t="s">
        <v>136</v>
      </c>
      <c r="C603" s="44">
        <v>677.38</v>
      </c>
      <c r="D603" s="45">
        <f>667.01/C603*100</f>
        <v>98.46910153827984</v>
      </c>
      <c r="E603" s="38"/>
      <c r="F603"/>
    </row>
    <row r="604" spans="1:6" ht="63.75">
      <c r="A604" s="42">
        <v>15</v>
      </c>
      <c r="B604" s="43" t="s">
        <v>137</v>
      </c>
      <c r="C604" s="44">
        <v>668.74</v>
      </c>
      <c r="D604" s="45">
        <f>667.01/C604*100</f>
        <v>99.74130454287166</v>
      </c>
      <c r="E604" s="38"/>
      <c r="F604"/>
    </row>
    <row r="605" spans="1:6" ht="9" customHeight="1">
      <c r="A605" s="38"/>
      <c r="B605" s="53"/>
      <c r="C605" s="55"/>
      <c r="D605" s="56"/>
      <c r="E605" s="38"/>
      <c r="F605"/>
    </row>
    <row r="606" spans="1:6" ht="12.75">
      <c r="A606" s="67" t="s">
        <v>204</v>
      </c>
      <c r="B606" s="68"/>
      <c r="C606" s="68"/>
      <c r="D606" s="68"/>
      <c r="E606" s="38"/>
      <c r="F606"/>
    </row>
    <row r="607" spans="1:6" ht="12.75">
      <c r="A607" s="38"/>
      <c r="B607" s="53"/>
      <c r="C607" s="55"/>
      <c r="D607" s="56"/>
      <c r="E607" s="38"/>
      <c r="F607"/>
    </row>
    <row r="608" spans="1:6" ht="31.5" customHeight="1">
      <c r="A608" s="69" t="s">
        <v>164</v>
      </c>
      <c r="B608" s="69"/>
      <c r="C608" s="69"/>
      <c r="D608" s="69"/>
      <c r="E608" s="38"/>
      <c r="F608"/>
    </row>
    <row r="609" spans="1:6" ht="12.75">
      <c r="A609" s="53"/>
      <c r="B609" s="53"/>
      <c r="C609" s="53"/>
      <c r="D609" s="53"/>
      <c r="E609" s="38"/>
      <c r="F609"/>
    </row>
    <row r="610" spans="1:6" ht="12.75">
      <c r="A610" s="53"/>
      <c r="B610" s="53"/>
      <c r="C610" s="53"/>
      <c r="D610" s="53"/>
      <c r="E610" s="38"/>
      <c r="F610"/>
    </row>
    <row r="611" spans="1:6" ht="12.75">
      <c r="A611" s="30"/>
      <c r="B611" s="70" t="s">
        <v>87</v>
      </c>
      <c r="C611" s="70"/>
      <c r="D611" s="70"/>
      <c r="E611" s="70"/>
      <c r="F611"/>
    </row>
    <row r="612" spans="1:6" ht="12.75">
      <c r="A612" s="30"/>
      <c r="B612" s="31"/>
      <c r="C612" s="31"/>
      <c r="D612" s="31"/>
      <c r="E612" s="31"/>
      <c r="F612"/>
    </row>
    <row r="613" spans="1:6" ht="31.5" customHeight="1">
      <c r="A613" s="32" t="s">
        <v>0</v>
      </c>
      <c r="B613" s="32" t="s">
        <v>1</v>
      </c>
      <c r="C613" s="32" t="s">
        <v>2</v>
      </c>
      <c r="D613" s="32" t="s">
        <v>139</v>
      </c>
      <c r="E613" s="33"/>
      <c r="F613"/>
    </row>
    <row r="614" spans="1:6" ht="25.5">
      <c r="A614" s="42">
        <v>8</v>
      </c>
      <c r="B614" s="43" t="s">
        <v>134</v>
      </c>
      <c r="C614" s="44" t="s">
        <v>257</v>
      </c>
      <c r="D614" s="45">
        <f>C617/3029.18*100</f>
        <v>99.88610779154754</v>
      </c>
      <c r="E614" s="38"/>
      <c r="F614"/>
    </row>
    <row r="615" spans="1:6" ht="25.5">
      <c r="A615" s="42">
        <v>12</v>
      </c>
      <c r="B615" s="43" t="s">
        <v>17</v>
      </c>
      <c r="C615" s="44">
        <v>4364.93</v>
      </c>
      <c r="D615" s="45">
        <f>C617/C615*100</f>
        <v>69.31909560978067</v>
      </c>
      <c r="E615" s="38"/>
      <c r="F615"/>
    </row>
    <row r="616" spans="1:6" ht="25.5">
      <c r="A616" s="42">
        <v>14</v>
      </c>
      <c r="B616" s="43" t="s">
        <v>136</v>
      </c>
      <c r="C616" s="44">
        <v>3174.34</v>
      </c>
      <c r="D616" s="45">
        <f>C617/C616*100</f>
        <v>95.3183968951026</v>
      </c>
      <c r="E616" s="38"/>
      <c r="F616"/>
    </row>
    <row r="617" spans="1:6" ht="63.75">
      <c r="A617" s="32">
        <v>15</v>
      </c>
      <c r="B617" s="39" t="s">
        <v>137</v>
      </c>
      <c r="C617" s="40">
        <v>3025.73</v>
      </c>
      <c r="D617" s="41">
        <v>100</v>
      </c>
      <c r="E617" s="38"/>
      <c r="F617"/>
    </row>
    <row r="618" spans="1:6" ht="9" customHeight="1">
      <c r="A618" s="38"/>
      <c r="B618" s="53"/>
      <c r="C618" s="55"/>
      <c r="D618" s="56"/>
      <c r="E618" s="38"/>
      <c r="F618"/>
    </row>
    <row r="619" spans="1:6" ht="12.75">
      <c r="A619" s="67" t="s">
        <v>207</v>
      </c>
      <c r="B619" s="68"/>
      <c r="C619" s="68"/>
      <c r="D619" s="68"/>
      <c r="E619" s="38"/>
      <c r="F619"/>
    </row>
    <row r="620" spans="1:6" ht="12.75">
      <c r="A620" s="38"/>
      <c r="B620" s="53"/>
      <c r="C620" s="55"/>
      <c r="D620" s="56"/>
      <c r="E620" s="38"/>
      <c r="F620"/>
    </row>
    <row r="621" spans="1:6" ht="30.75" customHeight="1">
      <c r="A621" s="69" t="s">
        <v>165</v>
      </c>
      <c r="B621" s="69"/>
      <c r="C621" s="69"/>
      <c r="D621" s="69"/>
      <c r="E621" s="38"/>
      <c r="F621"/>
    </row>
    <row r="622" spans="1:6" ht="12.75">
      <c r="A622" s="53"/>
      <c r="B622" s="53"/>
      <c r="C622" s="53"/>
      <c r="D622" s="53"/>
      <c r="E622" s="38"/>
      <c r="F622"/>
    </row>
    <row r="623" spans="1:6" ht="12.75">
      <c r="A623" s="53"/>
      <c r="B623" s="53"/>
      <c r="C623" s="53"/>
      <c r="D623" s="53"/>
      <c r="E623" s="38"/>
      <c r="F623"/>
    </row>
    <row r="624" spans="1:6" ht="12.75">
      <c r="A624" s="30"/>
      <c r="B624" s="70" t="s">
        <v>88</v>
      </c>
      <c r="C624" s="70"/>
      <c r="D624" s="70"/>
      <c r="E624" s="70"/>
      <c r="F624"/>
    </row>
    <row r="625" spans="1:6" ht="12.75">
      <c r="A625" s="30"/>
      <c r="B625" s="31"/>
      <c r="C625" s="31"/>
      <c r="D625" s="31"/>
      <c r="E625" s="31"/>
      <c r="F625"/>
    </row>
    <row r="626" spans="1:6" ht="31.5" customHeight="1">
      <c r="A626" s="32" t="s">
        <v>0</v>
      </c>
      <c r="B626" s="32" t="s">
        <v>1</v>
      </c>
      <c r="C626" s="32" t="s">
        <v>2</v>
      </c>
      <c r="D626" s="32" t="s">
        <v>139</v>
      </c>
      <c r="E626" s="33"/>
      <c r="F626"/>
    </row>
    <row r="627" spans="1:6" ht="25.5">
      <c r="A627" s="32">
        <v>8</v>
      </c>
      <c r="B627" s="39" t="s">
        <v>134</v>
      </c>
      <c r="C627" s="44" t="s">
        <v>258</v>
      </c>
      <c r="D627" s="41">
        <v>100</v>
      </c>
      <c r="E627" s="38"/>
      <c r="F627"/>
    </row>
    <row r="628" spans="1:6" ht="25.5">
      <c r="A628" s="42">
        <v>12</v>
      </c>
      <c r="B628" s="43" t="s">
        <v>17</v>
      </c>
      <c r="C628" s="44">
        <v>837</v>
      </c>
      <c r="D628" s="45">
        <f>665.5/C628*100</f>
        <v>79.51015531660694</v>
      </c>
      <c r="E628" s="38"/>
      <c r="F628"/>
    </row>
    <row r="629" spans="1:6" ht="25.5">
      <c r="A629" s="42">
        <v>14</v>
      </c>
      <c r="B629" s="43" t="s">
        <v>136</v>
      </c>
      <c r="C629" s="44">
        <v>851.04</v>
      </c>
      <c r="D629" s="45">
        <f>665.5/C629*100</f>
        <v>78.19843955630758</v>
      </c>
      <c r="E629" s="38"/>
      <c r="F629"/>
    </row>
    <row r="630" spans="1:6" ht="63.75">
      <c r="A630" s="42">
        <v>15</v>
      </c>
      <c r="B630" s="43" t="s">
        <v>137</v>
      </c>
      <c r="C630" s="44">
        <v>854.28</v>
      </c>
      <c r="D630" s="45">
        <f>665.5/C630*100</f>
        <v>77.90185887531021</v>
      </c>
      <c r="E630" s="38"/>
      <c r="F630"/>
    </row>
    <row r="631" spans="1:6" ht="6" customHeight="1">
      <c r="A631" s="38"/>
      <c r="B631" s="53"/>
      <c r="C631" s="55"/>
      <c r="D631" s="56"/>
      <c r="E631" s="38"/>
      <c r="F631"/>
    </row>
    <row r="632" spans="1:6" ht="12.75">
      <c r="A632" s="67" t="s">
        <v>204</v>
      </c>
      <c r="B632" s="68"/>
      <c r="C632" s="68"/>
      <c r="D632" s="68"/>
      <c r="E632" s="38"/>
      <c r="F632"/>
    </row>
    <row r="633" spans="1:6" ht="12.75">
      <c r="A633" s="38"/>
      <c r="B633" s="53"/>
      <c r="C633" s="55"/>
      <c r="D633" s="56"/>
      <c r="E633" s="38"/>
      <c r="F633"/>
    </row>
    <row r="634" spans="1:6" ht="30.75" customHeight="1">
      <c r="A634" s="69" t="s">
        <v>166</v>
      </c>
      <c r="B634" s="69"/>
      <c r="C634" s="69"/>
      <c r="D634" s="69"/>
      <c r="E634" s="38"/>
      <c r="F634"/>
    </row>
    <row r="635" spans="1:6" ht="12.75">
      <c r="A635" s="53"/>
      <c r="B635" s="53"/>
      <c r="C635" s="53"/>
      <c r="D635" s="53"/>
      <c r="E635" s="38"/>
      <c r="F635"/>
    </row>
    <row r="636" spans="1:6" ht="12.75">
      <c r="A636" s="53"/>
      <c r="B636" s="53"/>
      <c r="C636" s="53"/>
      <c r="D636" s="53"/>
      <c r="E636" s="38"/>
      <c r="F636"/>
    </row>
    <row r="637" spans="1:6" ht="12.75">
      <c r="A637" s="30"/>
      <c r="B637" s="70" t="s">
        <v>89</v>
      </c>
      <c r="C637" s="70"/>
      <c r="D637" s="70"/>
      <c r="E637" s="70"/>
      <c r="F637"/>
    </row>
    <row r="638" spans="1:6" ht="12.75">
      <c r="A638" s="30"/>
      <c r="B638" s="31"/>
      <c r="C638" s="31"/>
      <c r="D638" s="31"/>
      <c r="E638" s="31"/>
      <c r="F638"/>
    </row>
    <row r="639" spans="1:6" ht="30" customHeight="1">
      <c r="A639" s="32" t="s">
        <v>0</v>
      </c>
      <c r="B639" s="32" t="s">
        <v>1</v>
      </c>
      <c r="C639" s="32" t="s">
        <v>2</v>
      </c>
      <c r="D639" s="32" t="s">
        <v>139</v>
      </c>
      <c r="E639" s="33"/>
      <c r="F639"/>
    </row>
    <row r="640" spans="1:6" ht="25.5">
      <c r="A640" s="32">
        <v>8</v>
      </c>
      <c r="B640" s="39" t="s">
        <v>134</v>
      </c>
      <c r="C640" s="44" t="s">
        <v>259</v>
      </c>
      <c r="D640" s="41">
        <v>100</v>
      </c>
      <c r="E640" s="38"/>
      <c r="F640"/>
    </row>
    <row r="641" spans="1:6" ht="25.5">
      <c r="A641" s="42">
        <v>10</v>
      </c>
      <c r="B641" s="43" t="s">
        <v>9</v>
      </c>
      <c r="C641" s="44">
        <v>1034.64</v>
      </c>
      <c r="D641" s="45">
        <f>743.04/C641*100</f>
        <v>71.81628392484342</v>
      </c>
      <c r="E641" s="38"/>
      <c r="F641"/>
    </row>
    <row r="642" spans="1:6" ht="25.5">
      <c r="A642" s="42">
        <v>12</v>
      </c>
      <c r="B642" s="43" t="s">
        <v>17</v>
      </c>
      <c r="C642" s="44">
        <v>1056.24</v>
      </c>
      <c r="D642" s="45">
        <f>743.04/C642*100</f>
        <v>70.34764826175869</v>
      </c>
      <c r="E642" s="38"/>
      <c r="F642"/>
    </row>
    <row r="643" spans="1:6" ht="25.5">
      <c r="A643" s="42">
        <v>14</v>
      </c>
      <c r="B643" s="43" t="s">
        <v>136</v>
      </c>
      <c r="C643" s="44">
        <v>756</v>
      </c>
      <c r="D643" s="45">
        <f>743.04/C643*100</f>
        <v>98.28571428571428</v>
      </c>
      <c r="E643" s="38"/>
      <c r="F643"/>
    </row>
    <row r="644" spans="1:6" ht="63.75">
      <c r="A644" s="42">
        <v>15</v>
      </c>
      <c r="B644" s="43" t="s">
        <v>137</v>
      </c>
      <c r="C644" s="44">
        <v>745.2</v>
      </c>
      <c r="D644" s="45">
        <f>743.04/C644*100</f>
        <v>99.71014492753622</v>
      </c>
      <c r="E644" s="38"/>
      <c r="F644"/>
    </row>
    <row r="645" spans="1:6" ht="8.25" customHeight="1">
      <c r="A645" s="38"/>
      <c r="B645" s="53"/>
      <c r="C645" s="55"/>
      <c r="D645" s="56"/>
      <c r="E645" s="38"/>
      <c r="F645"/>
    </row>
    <row r="646" spans="1:6" ht="12.75">
      <c r="A646" s="67" t="s">
        <v>204</v>
      </c>
      <c r="B646" s="68"/>
      <c r="C646" s="68"/>
      <c r="D646" s="68"/>
      <c r="E646" s="38"/>
      <c r="F646"/>
    </row>
    <row r="647" spans="1:6" ht="12.75">
      <c r="A647" s="50"/>
      <c r="B647" s="51"/>
      <c r="C647" s="51"/>
      <c r="D647" s="51"/>
      <c r="E647" s="38"/>
      <c r="F647"/>
    </row>
    <row r="648" spans="1:6" ht="33" customHeight="1">
      <c r="A648" s="69" t="s">
        <v>167</v>
      </c>
      <c r="B648" s="69"/>
      <c r="C648" s="69"/>
      <c r="D648" s="69"/>
      <c r="E648" s="38"/>
      <c r="F648"/>
    </row>
    <row r="649" spans="1:6" ht="12.75">
      <c r="A649" s="53"/>
      <c r="B649" s="53"/>
      <c r="C649" s="53"/>
      <c r="D649" s="53"/>
      <c r="E649" s="38"/>
      <c r="F649"/>
    </row>
    <row r="650" spans="1:6" ht="12.75">
      <c r="A650" s="53"/>
      <c r="B650" s="53"/>
      <c r="C650" s="53"/>
      <c r="D650" s="53"/>
      <c r="E650" s="38"/>
      <c r="F650"/>
    </row>
    <row r="651" spans="1:6" ht="12.75">
      <c r="A651" s="30"/>
      <c r="B651" s="70" t="s">
        <v>90</v>
      </c>
      <c r="C651" s="70"/>
      <c r="D651" s="70"/>
      <c r="E651" s="70"/>
      <c r="F651"/>
    </row>
    <row r="652" spans="1:6" ht="12.75">
      <c r="A652" s="30"/>
      <c r="B652" s="31"/>
      <c r="C652" s="31"/>
      <c r="D652" s="31"/>
      <c r="E652" s="31"/>
      <c r="F652"/>
    </row>
    <row r="653" spans="1:6" ht="31.5" customHeight="1">
      <c r="A653" s="32" t="s">
        <v>0</v>
      </c>
      <c r="B653" s="32" t="s">
        <v>1</v>
      </c>
      <c r="C653" s="32" t="s">
        <v>2</v>
      </c>
      <c r="D653" s="32" t="s">
        <v>139</v>
      </c>
      <c r="E653" s="33"/>
      <c r="F653"/>
    </row>
    <row r="654" spans="1:6" ht="25.5">
      <c r="A654" s="32">
        <v>8</v>
      </c>
      <c r="B654" s="39" t="s">
        <v>134</v>
      </c>
      <c r="C654" s="44" t="s">
        <v>260</v>
      </c>
      <c r="D654" s="41">
        <v>100</v>
      </c>
      <c r="E654" s="38"/>
      <c r="F654"/>
    </row>
    <row r="655" spans="1:6" ht="25.5">
      <c r="A655" s="42">
        <v>12</v>
      </c>
      <c r="B655" s="43" t="s">
        <v>17</v>
      </c>
      <c r="C655" s="44">
        <v>592.38</v>
      </c>
      <c r="D655" s="45">
        <f>581.04/C655*100</f>
        <v>98.08568824065634</v>
      </c>
      <c r="E655" s="38"/>
      <c r="F655"/>
    </row>
    <row r="656" spans="1:6" ht="25.5">
      <c r="A656" s="42">
        <v>14</v>
      </c>
      <c r="B656" s="43" t="s">
        <v>136</v>
      </c>
      <c r="C656" s="44">
        <v>591.3</v>
      </c>
      <c r="D656" s="45">
        <f>581.04/C656*100</f>
        <v>98.2648401826484</v>
      </c>
      <c r="E656" s="38"/>
      <c r="F656"/>
    </row>
    <row r="657" spans="1:6" ht="63.75">
      <c r="A657" s="42">
        <v>15</v>
      </c>
      <c r="B657" s="43" t="s">
        <v>137</v>
      </c>
      <c r="C657" s="44">
        <v>583.2</v>
      </c>
      <c r="D657" s="45">
        <f>581.04/C657*100</f>
        <v>99.62962962962962</v>
      </c>
      <c r="E657" s="38"/>
      <c r="F657"/>
    </row>
    <row r="658" spans="1:6" ht="9" customHeight="1">
      <c r="A658" s="38"/>
      <c r="B658" s="53"/>
      <c r="C658" s="55"/>
      <c r="D658" s="56"/>
      <c r="E658" s="38"/>
      <c r="F658"/>
    </row>
    <row r="659" spans="1:6" ht="12.75">
      <c r="A659" s="67" t="s">
        <v>204</v>
      </c>
      <c r="B659" s="68"/>
      <c r="C659" s="68"/>
      <c r="D659" s="68"/>
      <c r="E659" s="38"/>
      <c r="F659"/>
    </row>
    <row r="660" spans="1:6" ht="12.75">
      <c r="A660" s="38"/>
      <c r="B660" s="53"/>
      <c r="C660" s="55"/>
      <c r="D660" s="56"/>
      <c r="E660" s="38"/>
      <c r="F660"/>
    </row>
    <row r="661" spans="1:6" ht="31.5" customHeight="1">
      <c r="A661" s="69" t="s">
        <v>168</v>
      </c>
      <c r="B661" s="69"/>
      <c r="C661" s="69"/>
      <c r="D661" s="69"/>
      <c r="E661" s="38"/>
      <c r="F661"/>
    </row>
    <row r="662" spans="1:6" ht="12.75">
      <c r="A662" s="53"/>
      <c r="B662" s="53"/>
      <c r="C662" s="53"/>
      <c r="D662" s="53"/>
      <c r="E662" s="38"/>
      <c r="F662"/>
    </row>
    <row r="663" spans="1:6" ht="12.75">
      <c r="A663" s="53"/>
      <c r="B663" s="53"/>
      <c r="C663" s="53"/>
      <c r="D663" s="53"/>
      <c r="E663" s="38"/>
      <c r="F663"/>
    </row>
    <row r="664" spans="1:6" ht="12.75">
      <c r="A664" s="30"/>
      <c r="B664" s="70" t="s">
        <v>91</v>
      </c>
      <c r="C664" s="70"/>
      <c r="D664" s="70"/>
      <c r="E664" s="70"/>
      <c r="F664"/>
    </row>
    <row r="665" spans="1:6" ht="12.75">
      <c r="A665" s="30"/>
      <c r="B665" s="31"/>
      <c r="C665" s="31"/>
      <c r="D665" s="31"/>
      <c r="E665" s="31"/>
      <c r="F665"/>
    </row>
    <row r="666" spans="1:6" ht="31.5" customHeight="1">
      <c r="A666" s="32" t="s">
        <v>0</v>
      </c>
      <c r="B666" s="32" t="s">
        <v>1</v>
      </c>
      <c r="C666" s="32" t="s">
        <v>2</v>
      </c>
      <c r="D666" s="32" t="s">
        <v>139</v>
      </c>
      <c r="E666" s="33"/>
      <c r="F666"/>
    </row>
    <row r="667" spans="1:6" ht="25.5">
      <c r="A667" s="32">
        <v>8</v>
      </c>
      <c r="B667" s="39" t="s">
        <v>134</v>
      </c>
      <c r="C667" s="44" t="s">
        <v>261</v>
      </c>
      <c r="D667" s="41">
        <v>100</v>
      </c>
      <c r="E667" s="38"/>
      <c r="F667"/>
    </row>
    <row r="668" spans="1:6" ht="25.5">
      <c r="A668" s="42">
        <v>12</v>
      </c>
      <c r="B668" s="43" t="s">
        <v>17</v>
      </c>
      <c r="C668" s="44">
        <v>3944.16</v>
      </c>
      <c r="D668" s="45">
        <f>2920.04/C668*100</f>
        <v>74.03452192608819</v>
      </c>
      <c r="E668" s="38"/>
      <c r="F668"/>
    </row>
    <row r="669" spans="1:6" ht="7.5" customHeight="1">
      <c r="A669" s="38"/>
      <c r="B669" s="53"/>
      <c r="C669" s="55"/>
      <c r="D669" s="56"/>
      <c r="E669" s="38"/>
      <c r="F669"/>
    </row>
    <row r="670" spans="1:6" ht="12.75">
      <c r="A670" s="67" t="s">
        <v>204</v>
      </c>
      <c r="B670" s="68"/>
      <c r="C670" s="68"/>
      <c r="D670" s="68"/>
      <c r="E670" s="38"/>
      <c r="F670"/>
    </row>
    <row r="671" spans="1:6" ht="12.75">
      <c r="A671" s="38"/>
      <c r="B671" s="53"/>
      <c r="C671" s="55"/>
      <c r="D671" s="56"/>
      <c r="E671" s="38"/>
      <c r="F671"/>
    </row>
    <row r="672" spans="1:6" ht="31.5" customHeight="1">
      <c r="A672" s="69" t="s">
        <v>169</v>
      </c>
      <c r="B672" s="69"/>
      <c r="C672" s="69"/>
      <c r="D672" s="69"/>
      <c r="E672" s="38"/>
      <c r="F672"/>
    </row>
    <row r="673" spans="1:6" ht="12.75">
      <c r="A673" s="53"/>
      <c r="B673" s="53"/>
      <c r="C673" s="53"/>
      <c r="D673" s="53"/>
      <c r="E673" s="38"/>
      <c r="F673"/>
    </row>
    <row r="674" spans="1:6" ht="12.75">
      <c r="A674" s="53"/>
      <c r="B674" s="53"/>
      <c r="C674" s="53"/>
      <c r="D674" s="53"/>
      <c r="E674" s="38"/>
      <c r="F674"/>
    </row>
    <row r="675" spans="1:6" ht="12.75">
      <c r="A675" s="30"/>
      <c r="B675" s="70" t="s">
        <v>92</v>
      </c>
      <c r="C675" s="70"/>
      <c r="D675" s="70"/>
      <c r="E675" s="70"/>
      <c r="F675"/>
    </row>
    <row r="676" spans="1:6" ht="12.75">
      <c r="A676" s="30"/>
      <c r="B676" s="31"/>
      <c r="C676" s="31"/>
      <c r="D676" s="31"/>
      <c r="E676" s="31"/>
      <c r="F676"/>
    </row>
    <row r="677" spans="1:6" ht="30.75" customHeight="1">
      <c r="A677" s="32" t="s">
        <v>0</v>
      </c>
      <c r="B677" s="32" t="s">
        <v>1</v>
      </c>
      <c r="C677" s="32" t="s">
        <v>2</v>
      </c>
      <c r="D677" s="32" t="s">
        <v>139</v>
      </c>
      <c r="E677" s="33"/>
      <c r="F677"/>
    </row>
    <row r="678" spans="1:6" ht="25.5">
      <c r="A678" s="32">
        <v>12</v>
      </c>
      <c r="B678" s="39" t="s">
        <v>17</v>
      </c>
      <c r="C678" s="40">
        <v>518.4</v>
      </c>
      <c r="D678" s="41">
        <v>100</v>
      </c>
      <c r="E678" s="38"/>
      <c r="F678"/>
    </row>
    <row r="679" spans="1:6" ht="25.5">
      <c r="A679" s="42">
        <v>14</v>
      </c>
      <c r="B679" s="43" t="s">
        <v>136</v>
      </c>
      <c r="C679" s="44">
        <v>880.42</v>
      </c>
      <c r="D679" s="45">
        <f>C678/C679*100</f>
        <v>58.88098861906818</v>
      </c>
      <c r="E679" s="38"/>
      <c r="F679"/>
    </row>
    <row r="680" spans="1:6" ht="8.25" customHeight="1">
      <c r="A680" s="38"/>
      <c r="B680" s="53"/>
      <c r="C680" s="55"/>
      <c r="D680" s="56"/>
      <c r="E680" s="38"/>
      <c r="F680"/>
    </row>
    <row r="681" spans="1:6" ht="12.75">
      <c r="A681" s="67" t="s">
        <v>199</v>
      </c>
      <c r="B681" s="68"/>
      <c r="C681" s="68"/>
      <c r="D681" s="68"/>
      <c r="E681" s="38"/>
      <c r="F681"/>
    </row>
    <row r="682" spans="1:6" ht="12.75">
      <c r="A682" s="38"/>
      <c r="B682" s="53"/>
      <c r="C682" s="55"/>
      <c r="D682" s="56"/>
      <c r="E682" s="38"/>
      <c r="F682"/>
    </row>
    <row r="683" spans="1:6" ht="12.75">
      <c r="A683" s="38"/>
      <c r="B683" s="53"/>
      <c r="C683" s="55"/>
      <c r="D683" s="56"/>
      <c r="E683" s="38"/>
      <c r="F683"/>
    </row>
    <row r="684" spans="1:6" ht="12.75">
      <c r="A684" s="30"/>
      <c r="B684" s="70" t="s">
        <v>93</v>
      </c>
      <c r="C684" s="70"/>
      <c r="D684" s="70"/>
      <c r="E684" s="70"/>
      <c r="F684"/>
    </row>
    <row r="685" spans="1:6" ht="12.75">
      <c r="A685" s="30"/>
      <c r="B685" s="31"/>
      <c r="C685" s="31"/>
      <c r="D685" s="31"/>
      <c r="E685" s="31"/>
      <c r="F685"/>
    </row>
    <row r="686" spans="1:6" ht="30.75" customHeight="1">
      <c r="A686" s="32" t="s">
        <v>0</v>
      </c>
      <c r="B686" s="32" t="s">
        <v>1</v>
      </c>
      <c r="C686" s="32" t="s">
        <v>2</v>
      </c>
      <c r="D686" s="32" t="s">
        <v>139</v>
      </c>
      <c r="E686" s="33"/>
      <c r="F686"/>
    </row>
    <row r="687" spans="1:6" ht="25.5">
      <c r="A687" s="42">
        <v>1</v>
      </c>
      <c r="B687" s="43" t="s">
        <v>129</v>
      </c>
      <c r="C687" s="44">
        <v>810</v>
      </c>
      <c r="D687" s="37"/>
      <c r="E687" s="38"/>
      <c r="F687"/>
    </row>
    <row r="688" spans="1:6" ht="8.25" customHeight="1">
      <c r="A688" s="38"/>
      <c r="B688" s="53"/>
      <c r="C688" s="55"/>
      <c r="D688" s="56"/>
      <c r="E688" s="38"/>
      <c r="F688"/>
    </row>
    <row r="689" spans="1:6" ht="34.5" customHeight="1">
      <c r="A689" s="69" t="s">
        <v>262</v>
      </c>
      <c r="B689" s="69"/>
      <c r="C689" s="69"/>
      <c r="D689" s="69"/>
      <c r="E689" s="38"/>
      <c r="F689"/>
    </row>
    <row r="690" spans="1:6" ht="12.75">
      <c r="A690" s="38"/>
      <c r="B690" s="53"/>
      <c r="C690" s="55"/>
      <c r="D690" s="56"/>
      <c r="E690" s="38"/>
      <c r="F690"/>
    </row>
    <row r="691" spans="1:6" ht="12.75">
      <c r="A691" s="38"/>
      <c r="B691" s="53"/>
      <c r="C691" s="55"/>
      <c r="D691" s="56"/>
      <c r="E691" s="38"/>
      <c r="F691"/>
    </row>
    <row r="692" spans="1:6" ht="12.75">
      <c r="A692" s="30"/>
      <c r="B692" s="70" t="s">
        <v>94</v>
      </c>
      <c r="C692" s="70"/>
      <c r="D692" s="70"/>
      <c r="E692" s="70"/>
      <c r="F692"/>
    </row>
    <row r="693" spans="1:6" ht="12.75">
      <c r="A693" s="30"/>
      <c r="B693" s="31"/>
      <c r="C693" s="31"/>
      <c r="D693" s="31"/>
      <c r="E693" s="31"/>
      <c r="F693"/>
    </row>
    <row r="694" spans="1:6" ht="31.5" customHeight="1">
      <c r="A694" s="32" t="s">
        <v>0</v>
      </c>
      <c r="B694" s="32" t="s">
        <v>1</v>
      </c>
      <c r="C694" s="32" t="s">
        <v>2</v>
      </c>
      <c r="D694" s="32" t="s">
        <v>139</v>
      </c>
      <c r="E694" s="33"/>
      <c r="F694"/>
    </row>
    <row r="695" spans="1:6" ht="25.5">
      <c r="A695" s="42">
        <v>1</v>
      </c>
      <c r="B695" s="43" t="s">
        <v>129</v>
      </c>
      <c r="C695" s="44">
        <v>4428</v>
      </c>
      <c r="D695" s="45">
        <f>C696/C695*100</f>
        <v>97.5609756097561</v>
      </c>
      <c r="E695" s="38"/>
      <c r="F695"/>
    </row>
    <row r="696" spans="1:6" ht="25.5">
      <c r="A696" s="32">
        <v>7</v>
      </c>
      <c r="B696" s="39" t="s">
        <v>133</v>
      </c>
      <c r="C696" s="40">
        <v>4320</v>
      </c>
      <c r="D696" s="41">
        <v>100</v>
      </c>
      <c r="E696" s="38"/>
      <c r="F696"/>
    </row>
    <row r="697" spans="1:6" ht="8.25" customHeight="1">
      <c r="A697" s="38"/>
      <c r="B697" s="53"/>
      <c r="C697" s="55"/>
      <c r="D697" s="56"/>
      <c r="E697" s="38"/>
      <c r="F697"/>
    </row>
    <row r="698" spans="1:6" ht="12.75">
      <c r="A698" s="67" t="s">
        <v>263</v>
      </c>
      <c r="B698" s="68"/>
      <c r="C698" s="68"/>
      <c r="D698" s="68"/>
      <c r="E698" s="38"/>
      <c r="F698"/>
    </row>
    <row r="699" spans="1:6" ht="12.75">
      <c r="A699" s="38"/>
      <c r="B699" s="53"/>
      <c r="C699" s="55"/>
      <c r="D699" s="56"/>
      <c r="E699" s="38"/>
      <c r="F699"/>
    </row>
    <row r="700" spans="1:6" ht="12.75">
      <c r="A700" s="38"/>
      <c r="B700" s="53"/>
      <c r="C700" s="55"/>
      <c r="D700" s="56"/>
      <c r="E700" s="38"/>
      <c r="F700"/>
    </row>
    <row r="701" spans="1:6" ht="12.75">
      <c r="A701" s="30"/>
      <c r="B701" s="70" t="s">
        <v>95</v>
      </c>
      <c r="C701" s="70"/>
      <c r="D701" s="70"/>
      <c r="E701" s="70"/>
      <c r="F701"/>
    </row>
    <row r="702" spans="1:6" ht="12.75">
      <c r="A702" s="30"/>
      <c r="B702" s="31"/>
      <c r="C702" s="31"/>
      <c r="D702" s="31"/>
      <c r="E702" s="31"/>
      <c r="F702"/>
    </row>
    <row r="703" spans="1:6" ht="30.75" customHeight="1">
      <c r="A703" s="32" t="s">
        <v>0</v>
      </c>
      <c r="B703" s="32" t="s">
        <v>1</v>
      </c>
      <c r="C703" s="32" t="s">
        <v>2</v>
      </c>
      <c r="D703" s="32" t="s">
        <v>139</v>
      </c>
      <c r="E703" s="33"/>
      <c r="F703"/>
    </row>
    <row r="704" spans="1:6" ht="25.5">
      <c r="A704" s="32">
        <v>12</v>
      </c>
      <c r="B704" s="39" t="s">
        <v>17</v>
      </c>
      <c r="C704" s="40">
        <v>6982.2</v>
      </c>
      <c r="D704" s="41">
        <v>100</v>
      </c>
      <c r="E704" s="38"/>
      <c r="F704"/>
    </row>
    <row r="705" spans="1:6" ht="63.75">
      <c r="A705" s="42">
        <v>15</v>
      </c>
      <c r="B705" s="43" t="s">
        <v>137</v>
      </c>
      <c r="C705" s="44">
        <v>7292.7</v>
      </c>
      <c r="D705" s="45">
        <f>C704/C705*100</f>
        <v>95.74231766012588</v>
      </c>
      <c r="E705" s="38"/>
      <c r="F705"/>
    </row>
    <row r="706" spans="1:6" ht="7.5" customHeight="1">
      <c r="A706" s="38"/>
      <c r="B706" s="53"/>
      <c r="C706" s="55"/>
      <c r="D706" s="56"/>
      <c r="E706" s="38"/>
      <c r="F706"/>
    </row>
    <row r="707" spans="1:6" ht="12.75">
      <c r="A707" s="67" t="s">
        <v>199</v>
      </c>
      <c r="B707" s="68"/>
      <c r="C707" s="68"/>
      <c r="D707" s="68"/>
      <c r="E707" s="38"/>
      <c r="F707"/>
    </row>
    <row r="708" spans="1:6" ht="12.75">
      <c r="A708" s="38"/>
      <c r="B708" s="38"/>
      <c r="C708" s="38"/>
      <c r="D708" s="38"/>
      <c r="E708" s="38"/>
      <c r="F708"/>
    </row>
    <row r="709" spans="1:6" ht="12.75">
      <c r="A709" s="38"/>
      <c r="B709" s="53"/>
      <c r="C709" s="55"/>
      <c r="D709" s="56"/>
      <c r="E709" s="38"/>
      <c r="F709"/>
    </row>
    <row r="710" spans="1:6" ht="12.75">
      <c r="A710" s="30"/>
      <c r="B710" s="70" t="s">
        <v>96</v>
      </c>
      <c r="C710" s="70"/>
      <c r="D710" s="70"/>
      <c r="E710" s="70"/>
      <c r="F710"/>
    </row>
    <row r="711" spans="1:6" ht="12.75">
      <c r="A711" s="30"/>
      <c r="B711" s="31"/>
      <c r="C711" s="31"/>
      <c r="D711" s="31"/>
      <c r="E711" s="31"/>
      <c r="F711"/>
    </row>
    <row r="712" spans="1:6" ht="31.5" customHeight="1">
      <c r="A712" s="32" t="s">
        <v>0</v>
      </c>
      <c r="B712" s="32" t="s">
        <v>1</v>
      </c>
      <c r="C712" s="32" t="s">
        <v>2</v>
      </c>
      <c r="D712" s="32" t="s">
        <v>139</v>
      </c>
      <c r="E712" s="33"/>
      <c r="F712"/>
    </row>
    <row r="713" spans="1:6" ht="25.5">
      <c r="A713" s="32">
        <v>12</v>
      </c>
      <c r="B713" s="39" t="s">
        <v>17</v>
      </c>
      <c r="C713" s="40">
        <v>28026</v>
      </c>
      <c r="D713" s="41">
        <v>100</v>
      </c>
      <c r="E713" s="38"/>
      <c r="F713"/>
    </row>
    <row r="714" spans="1:6" ht="63.75">
      <c r="A714" s="42">
        <v>15</v>
      </c>
      <c r="B714" s="43" t="s">
        <v>137</v>
      </c>
      <c r="C714" s="44">
        <v>29170.8</v>
      </c>
      <c r="D714" s="45">
        <f>C713/C714*100</f>
        <v>96.07552758237689</v>
      </c>
      <c r="E714" s="38"/>
      <c r="F714"/>
    </row>
    <row r="715" spans="1:6" ht="8.25" customHeight="1">
      <c r="A715" s="38"/>
      <c r="B715" s="53"/>
      <c r="C715" s="55"/>
      <c r="D715" s="56"/>
      <c r="E715" s="38"/>
      <c r="F715"/>
    </row>
    <row r="716" spans="1:6" ht="12.75">
      <c r="A716" s="67" t="s">
        <v>199</v>
      </c>
      <c r="B716" s="68"/>
      <c r="C716" s="68"/>
      <c r="D716" s="68"/>
      <c r="E716" s="38"/>
      <c r="F716"/>
    </row>
    <row r="717" spans="1:6" ht="12.75">
      <c r="A717" s="38"/>
      <c r="B717" s="53"/>
      <c r="C717" s="55"/>
      <c r="D717" s="56"/>
      <c r="E717" s="38"/>
      <c r="F717"/>
    </row>
    <row r="718" spans="1:6" ht="12.75">
      <c r="A718" s="38"/>
      <c r="B718" s="53"/>
      <c r="C718" s="55"/>
      <c r="D718" s="56"/>
      <c r="E718" s="38"/>
      <c r="F718"/>
    </row>
    <row r="719" spans="1:6" ht="12.75">
      <c r="A719" s="30"/>
      <c r="B719" s="70" t="s">
        <v>97</v>
      </c>
      <c r="C719" s="70"/>
      <c r="D719" s="70"/>
      <c r="E719" s="70"/>
      <c r="F719"/>
    </row>
    <row r="720" spans="1:6" ht="12.75">
      <c r="A720" s="30"/>
      <c r="B720" s="31"/>
      <c r="C720" s="31"/>
      <c r="D720" s="31"/>
      <c r="E720" s="31"/>
      <c r="F720"/>
    </row>
    <row r="721" spans="1:6" ht="30.75" customHeight="1">
      <c r="A721" s="32" t="s">
        <v>0</v>
      </c>
      <c r="B721" s="32" t="s">
        <v>1</v>
      </c>
      <c r="C721" s="32" t="s">
        <v>2</v>
      </c>
      <c r="D721" s="32" t="s">
        <v>139</v>
      </c>
      <c r="E721" s="33"/>
      <c r="F721"/>
    </row>
    <row r="722" spans="1:6" ht="25.5">
      <c r="A722" s="42">
        <v>2</v>
      </c>
      <c r="B722" s="43" t="s">
        <v>3</v>
      </c>
      <c r="C722" s="44">
        <v>2282.26</v>
      </c>
      <c r="D722" s="45">
        <f>2188.08/C722*100</f>
        <v>95.87338865861031</v>
      </c>
      <c r="E722" s="38"/>
      <c r="F722"/>
    </row>
    <row r="723" spans="1:6" ht="25.5">
      <c r="A723" s="32">
        <v>8</v>
      </c>
      <c r="B723" s="39" t="s">
        <v>134</v>
      </c>
      <c r="C723" s="44" t="s">
        <v>264</v>
      </c>
      <c r="D723" s="41">
        <v>100</v>
      </c>
      <c r="E723" s="38"/>
      <c r="F723"/>
    </row>
    <row r="724" spans="1:6" ht="25.5">
      <c r="A724" s="42">
        <v>12</v>
      </c>
      <c r="B724" s="43" t="s">
        <v>17</v>
      </c>
      <c r="C724" s="44">
        <v>2320.7</v>
      </c>
      <c r="D724" s="45">
        <f>2188.08/C724*100</f>
        <v>94.28534493902703</v>
      </c>
      <c r="E724" s="38"/>
      <c r="F724"/>
    </row>
    <row r="725" spans="1:6" ht="63.75">
      <c r="A725" s="42">
        <v>15</v>
      </c>
      <c r="B725" s="43" t="s">
        <v>137</v>
      </c>
      <c r="C725" s="44">
        <v>2188.51</v>
      </c>
      <c r="D725" s="45">
        <f>2188.08/C725*100</f>
        <v>99.98035192893794</v>
      </c>
      <c r="E725" s="38"/>
      <c r="F725"/>
    </row>
    <row r="726" spans="1:6" ht="9" customHeight="1">
      <c r="A726" s="38"/>
      <c r="B726" s="53"/>
      <c r="C726" s="55"/>
      <c r="D726" s="56"/>
      <c r="E726" s="38"/>
      <c r="F726"/>
    </row>
    <row r="727" spans="1:6" ht="12.75">
      <c r="A727" s="67" t="s">
        <v>204</v>
      </c>
      <c r="B727" s="68"/>
      <c r="C727" s="68"/>
      <c r="D727" s="68"/>
      <c r="E727" s="38"/>
      <c r="F727"/>
    </row>
    <row r="728" spans="1:6" ht="12.75">
      <c r="A728" s="38"/>
      <c r="B728" s="53"/>
      <c r="C728" s="55"/>
      <c r="D728" s="56"/>
      <c r="E728" s="38"/>
      <c r="F728"/>
    </row>
    <row r="729" spans="1:6" ht="32.25" customHeight="1">
      <c r="A729" s="69" t="s">
        <v>170</v>
      </c>
      <c r="B729" s="69"/>
      <c r="C729" s="69"/>
      <c r="D729" s="69"/>
      <c r="E729" s="38"/>
      <c r="F729"/>
    </row>
    <row r="730" spans="1:6" ht="12.75">
      <c r="A730" s="53"/>
      <c r="B730" s="53"/>
      <c r="C730" s="53"/>
      <c r="D730" s="53"/>
      <c r="E730" s="38"/>
      <c r="F730"/>
    </row>
    <row r="731" spans="1:6" ht="12.75">
      <c r="A731" s="53"/>
      <c r="B731" s="53"/>
      <c r="C731" s="53"/>
      <c r="D731" s="53"/>
      <c r="E731" s="38"/>
      <c r="F731"/>
    </row>
    <row r="732" spans="1:6" ht="12.75">
      <c r="A732" s="30"/>
      <c r="B732" s="70" t="s">
        <v>98</v>
      </c>
      <c r="C732" s="70"/>
      <c r="D732" s="70"/>
      <c r="E732" s="70"/>
      <c r="F732"/>
    </row>
    <row r="733" spans="1:6" ht="12.75">
      <c r="A733" s="30"/>
      <c r="B733" s="31"/>
      <c r="C733" s="31"/>
      <c r="D733" s="31"/>
      <c r="E733" s="31"/>
      <c r="F733"/>
    </row>
    <row r="734" spans="1:6" ht="30" customHeight="1">
      <c r="A734" s="32" t="s">
        <v>0</v>
      </c>
      <c r="B734" s="32" t="s">
        <v>1</v>
      </c>
      <c r="C734" s="32" t="s">
        <v>2</v>
      </c>
      <c r="D734" s="32" t="s">
        <v>139</v>
      </c>
      <c r="E734" s="33"/>
      <c r="F734"/>
    </row>
    <row r="735" spans="1:6" ht="25.5">
      <c r="A735" s="42">
        <v>5</v>
      </c>
      <c r="B735" s="43" t="s">
        <v>131</v>
      </c>
      <c r="C735" s="44">
        <v>446.04</v>
      </c>
      <c r="D735" s="45">
        <f>429.84/C735*100</f>
        <v>96.3680387409201</v>
      </c>
      <c r="E735" s="38"/>
      <c r="F735"/>
    </row>
    <row r="736" spans="1:6" ht="25.5">
      <c r="A736" s="32">
        <v>8</v>
      </c>
      <c r="B736" s="39" t="s">
        <v>134</v>
      </c>
      <c r="C736" s="44" t="s">
        <v>265</v>
      </c>
      <c r="D736" s="41">
        <v>100</v>
      </c>
      <c r="E736" s="38"/>
      <c r="F736"/>
    </row>
    <row r="737" spans="1:6" ht="25.5">
      <c r="A737" s="42">
        <v>10</v>
      </c>
      <c r="B737" s="43" t="s">
        <v>9</v>
      </c>
      <c r="C737" s="44">
        <v>442.26</v>
      </c>
      <c r="D737" s="45">
        <f>429.84/C737*100</f>
        <v>97.19169719169719</v>
      </c>
      <c r="E737" s="38"/>
      <c r="F737"/>
    </row>
    <row r="738" spans="1:6" ht="25.5">
      <c r="A738" s="42">
        <v>12</v>
      </c>
      <c r="B738" s="43" t="s">
        <v>17</v>
      </c>
      <c r="C738" s="44">
        <v>437.94</v>
      </c>
      <c r="D738" s="45">
        <f>429.84/C738*100</f>
        <v>98.15043156596793</v>
      </c>
      <c r="E738" s="38"/>
      <c r="F738"/>
    </row>
    <row r="739" spans="1:6" ht="25.5">
      <c r="A739" s="42">
        <v>13</v>
      </c>
      <c r="B739" s="43" t="s">
        <v>135</v>
      </c>
      <c r="C739" s="44">
        <v>450.9</v>
      </c>
      <c r="D739" s="45">
        <f>429.84/C739*100</f>
        <v>95.32934131736526</v>
      </c>
      <c r="E739" s="38"/>
      <c r="F739"/>
    </row>
    <row r="740" spans="1:6" ht="25.5">
      <c r="A740" s="42">
        <v>14</v>
      </c>
      <c r="B740" s="43" t="s">
        <v>136</v>
      </c>
      <c r="C740" s="44">
        <v>437.4</v>
      </c>
      <c r="D740" s="45">
        <f>429.84/C740*100</f>
        <v>98.27160493827161</v>
      </c>
      <c r="E740" s="38"/>
      <c r="F740"/>
    </row>
    <row r="741" spans="1:6" ht="8.25" customHeight="1">
      <c r="A741" s="38"/>
      <c r="B741" s="53"/>
      <c r="C741" s="55"/>
      <c r="D741" s="56"/>
      <c r="E741" s="38"/>
      <c r="F741"/>
    </row>
    <row r="742" spans="1:6" ht="12.75">
      <c r="A742" s="67" t="s">
        <v>204</v>
      </c>
      <c r="B742" s="68"/>
      <c r="C742" s="68"/>
      <c r="D742" s="68"/>
      <c r="E742" s="38"/>
      <c r="F742"/>
    </row>
    <row r="743" spans="1:6" ht="12.75">
      <c r="A743" s="50"/>
      <c r="B743" s="51"/>
      <c r="C743" s="51"/>
      <c r="D743" s="51"/>
      <c r="E743" s="38"/>
      <c r="F743"/>
    </row>
    <row r="744" spans="1:6" ht="32.25" customHeight="1">
      <c r="A744" s="69" t="s">
        <v>171</v>
      </c>
      <c r="B744" s="69"/>
      <c r="C744" s="69"/>
      <c r="D744" s="69"/>
      <c r="E744" s="38"/>
      <c r="F744"/>
    </row>
    <row r="745" spans="1:6" ht="12.75">
      <c r="A745" s="38"/>
      <c r="B745" s="53"/>
      <c r="C745" s="55"/>
      <c r="D745" s="56"/>
      <c r="E745" s="38"/>
      <c r="F745"/>
    </row>
    <row r="746" spans="1:6" ht="12.75">
      <c r="A746" s="38"/>
      <c r="B746" s="53"/>
      <c r="C746" s="55"/>
      <c r="D746" s="56"/>
      <c r="E746" s="38"/>
      <c r="F746"/>
    </row>
    <row r="747" spans="1:6" ht="12.75">
      <c r="A747" s="30"/>
      <c r="B747" s="70" t="s">
        <v>99</v>
      </c>
      <c r="C747" s="70"/>
      <c r="D747" s="70"/>
      <c r="E747" s="70"/>
      <c r="F747"/>
    </row>
    <row r="748" spans="1:6" ht="12.75">
      <c r="A748" s="30"/>
      <c r="B748" s="31"/>
      <c r="C748" s="31"/>
      <c r="D748" s="31"/>
      <c r="E748" s="31"/>
      <c r="F748"/>
    </row>
    <row r="749" spans="1:6" ht="31.5" customHeight="1">
      <c r="A749" s="32" t="s">
        <v>0</v>
      </c>
      <c r="B749" s="32" t="s">
        <v>1</v>
      </c>
      <c r="C749" s="32" t="s">
        <v>2</v>
      </c>
      <c r="D749" s="32" t="s">
        <v>139</v>
      </c>
      <c r="E749" s="33"/>
      <c r="F749"/>
    </row>
    <row r="750" spans="1:6" ht="25.5">
      <c r="A750" s="42">
        <v>8</v>
      </c>
      <c r="B750" s="43" t="s">
        <v>134</v>
      </c>
      <c r="C750" s="44" t="s">
        <v>266</v>
      </c>
      <c r="D750" s="45">
        <f>C751/7785.72*100</f>
        <v>82.64669163545568</v>
      </c>
      <c r="E750" s="38"/>
      <c r="F750"/>
    </row>
    <row r="751" spans="1:6" ht="25.5">
      <c r="A751" s="32">
        <v>12</v>
      </c>
      <c r="B751" s="39" t="s">
        <v>17</v>
      </c>
      <c r="C751" s="40">
        <v>6434.64</v>
      </c>
      <c r="D751" s="41">
        <v>100</v>
      </c>
      <c r="E751" s="38"/>
      <c r="F751"/>
    </row>
    <row r="752" spans="1:6" ht="25.5">
      <c r="A752" s="42">
        <v>14</v>
      </c>
      <c r="B752" s="43" t="s">
        <v>136</v>
      </c>
      <c r="C752" s="44">
        <v>7464.96</v>
      </c>
      <c r="D752" s="45">
        <f>C751/C752*100</f>
        <v>86.19791666666667</v>
      </c>
      <c r="E752" s="38"/>
      <c r="F752"/>
    </row>
    <row r="753" spans="1:6" ht="63.75">
      <c r="A753" s="42">
        <v>15</v>
      </c>
      <c r="B753" s="43" t="s">
        <v>137</v>
      </c>
      <c r="C753" s="44">
        <v>7406.64</v>
      </c>
      <c r="D753" s="45">
        <f>C751/C753*100</f>
        <v>86.8766404199475</v>
      </c>
      <c r="E753" s="38"/>
      <c r="F753"/>
    </row>
    <row r="754" spans="1:6" ht="9" customHeight="1">
      <c r="A754" s="38"/>
      <c r="B754" s="53"/>
      <c r="C754" s="55"/>
      <c r="D754" s="56"/>
      <c r="E754" s="38"/>
      <c r="F754"/>
    </row>
    <row r="755" spans="1:6" ht="12.75">
      <c r="A755" s="67" t="s">
        <v>199</v>
      </c>
      <c r="B755" s="68"/>
      <c r="C755" s="68"/>
      <c r="D755" s="68"/>
      <c r="E755" s="38"/>
      <c r="F755"/>
    </row>
    <row r="756" spans="1:6" ht="12.75">
      <c r="A756" s="38"/>
      <c r="B756" s="53"/>
      <c r="C756" s="55"/>
      <c r="D756" s="56"/>
      <c r="E756" s="38"/>
      <c r="F756"/>
    </row>
    <row r="757" spans="1:6" ht="32.25" customHeight="1">
      <c r="A757" s="69" t="s">
        <v>172</v>
      </c>
      <c r="B757" s="69"/>
      <c r="C757" s="69"/>
      <c r="D757" s="69"/>
      <c r="E757" s="38"/>
      <c r="F757"/>
    </row>
    <row r="758" spans="1:6" ht="12.75">
      <c r="A758" s="53"/>
      <c r="B758" s="53"/>
      <c r="C758" s="53"/>
      <c r="D758" s="53"/>
      <c r="E758" s="38"/>
      <c r="F758"/>
    </row>
    <row r="759" spans="1:6" ht="12.75">
      <c r="A759" s="53"/>
      <c r="B759" s="53"/>
      <c r="C759" s="53"/>
      <c r="D759" s="53"/>
      <c r="E759" s="38"/>
      <c r="F759"/>
    </row>
    <row r="760" spans="1:6" ht="34.5" customHeight="1">
      <c r="A760" s="30"/>
      <c r="B760" s="71" t="s">
        <v>100</v>
      </c>
      <c r="C760" s="71"/>
      <c r="D760" s="71"/>
      <c r="E760" s="71"/>
      <c r="F760"/>
    </row>
    <row r="761" spans="1:6" ht="12.75">
      <c r="A761" s="30"/>
      <c r="B761" s="31"/>
      <c r="C761" s="31"/>
      <c r="D761" s="31"/>
      <c r="E761" s="31"/>
      <c r="F761"/>
    </row>
    <row r="762" spans="1:6" ht="30.75" customHeight="1">
      <c r="A762" s="32" t="s">
        <v>0</v>
      </c>
      <c r="B762" s="32" t="s">
        <v>1</v>
      </c>
      <c r="C762" s="32" t="s">
        <v>2</v>
      </c>
      <c r="D762" s="32" t="s">
        <v>139</v>
      </c>
      <c r="E762" s="33"/>
      <c r="F762"/>
    </row>
    <row r="763" spans="1:6" ht="25.5">
      <c r="A763" s="42">
        <v>8</v>
      </c>
      <c r="B763" s="43" t="s">
        <v>134</v>
      </c>
      <c r="C763" s="44" t="s">
        <v>267</v>
      </c>
      <c r="D763" s="45">
        <f>C764/2162.7*100</f>
        <v>82.77153558052434</v>
      </c>
      <c r="E763" s="38"/>
      <c r="F763"/>
    </row>
    <row r="764" spans="1:6" ht="25.5">
      <c r="A764" s="32">
        <v>12</v>
      </c>
      <c r="B764" s="39" t="s">
        <v>17</v>
      </c>
      <c r="C764" s="40">
        <v>1790.1</v>
      </c>
      <c r="D764" s="41">
        <v>100</v>
      </c>
      <c r="E764" s="38"/>
      <c r="F764"/>
    </row>
    <row r="765" spans="1:6" ht="25.5">
      <c r="A765" s="42">
        <v>14</v>
      </c>
      <c r="B765" s="43" t="s">
        <v>136</v>
      </c>
      <c r="C765" s="44">
        <v>2089.8</v>
      </c>
      <c r="D765" s="45">
        <f>C764/C765*100</f>
        <v>85.65891472868216</v>
      </c>
      <c r="E765" s="38"/>
      <c r="F765"/>
    </row>
    <row r="766" spans="1:6" ht="63.75">
      <c r="A766" s="42">
        <v>15</v>
      </c>
      <c r="B766" s="43" t="s">
        <v>137</v>
      </c>
      <c r="C766" s="44">
        <v>2054.7</v>
      </c>
      <c r="D766" s="45">
        <f>C764/C766*100</f>
        <v>87.1222076215506</v>
      </c>
      <c r="E766" s="38"/>
      <c r="F766"/>
    </row>
    <row r="767" spans="1:6" ht="8.25" customHeight="1">
      <c r="A767" s="38"/>
      <c r="B767" s="53"/>
      <c r="C767" s="55"/>
      <c r="D767" s="56"/>
      <c r="E767" s="38"/>
      <c r="F767"/>
    </row>
    <row r="768" spans="1:6" ht="12.75">
      <c r="A768" s="67" t="s">
        <v>199</v>
      </c>
      <c r="B768" s="68"/>
      <c r="C768" s="68"/>
      <c r="D768" s="68"/>
      <c r="E768" s="38"/>
      <c r="F768"/>
    </row>
    <row r="769" spans="1:6" ht="12.75">
      <c r="A769" s="38"/>
      <c r="B769" s="53"/>
      <c r="C769" s="55"/>
      <c r="D769" s="56"/>
      <c r="E769" s="38"/>
      <c r="F769"/>
    </row>
    <row r="770" spans="1:6" ht="30" customHeight="1">
      <c r="A770" s="69" t="s">
        <v>173</v>
      </c>
      <c r="B770" s="69"/>
      <c r="C770" s="69"/>
      <c r="D770" s="69"/>
      <c r="E770" s="38"/>
      <c r="F770"/>
    </row>
    <row r="771" spans="1:6" ht="12.75">
      <c r="A771" s="53"/>
      <c r="B771" s="53"/>
      <c r="C771" s="53"/>
      <c r="D771" s="53"/>
      <c r="E771" s="38"/>
      <c r="F771"/>
    </row>
    <row r="772" spans="1:6" ht="12.75">
      <c r="A772" s="53"/>
      <c r="B772" s="53"/>
      <c r="C772" s="53"/>
      <c r="D772" s="53"/>
      <c r="E772" s="38"/>
      <c r="F772"/>
    </row>
    <row r="773" spans="1:6" ht="12.75">
      <c r="A773" s="30"/>
      <c r="B773" s="70" t="s">
        <v>101</v>
      </c>
      <c r="C773" s="70"/>
      <c r="D773" s="70"/>
      <c r="E773" s="70"/>
      <c r="F773"/>
    </row>
    <row r="774" spans="1:6" ht="12.75">
      <c r="A774" s="30"/>
      <c r="B774" s="31"/>
      <c r="C774" s="31"/>
      <c r="D774" s="31"/>
      <c r="E774" s="31"/>
      <c r="F774"/>
    </row>
    <row r="775" spans="1:6" ht="30.75" customHeight="1">
      <c r="A775" s="32" t="s">
        <v>0</v>
      </c>
      <c r="B775" s="32" t="s">
        <v>1</v>
      </c>
      <c r="C775" s="32" t="s">
        <v>2</v>
      </c>
      <c r="D775" s="32" t="s">
        <v>139</v>
      </c>
      <c r="E775" s="33"/>
      <c r="F775"/>
    </row>
    <row r="776" spans="1:6" ht="25.5">
      <c r="A776" s="42">
        <v>8</v>
      </c>
      <c r="B776" s="43" t="s">
        <v>134</v>
      </c>
      <c r="C776" s="44" t="s">
        <v>268</v>
      </c>
      <c r="D776" s="45">
        <f>C777/599.94*100</f>
        <v>83.16831683168316</v>
      </c>
      <c r="E776" s="38"/>
      <c r="F776"/>
    </row>
    <row r="777" spans="1:6" ht="25.5">
      <c r="A777" s="32">
        <v>12</v>
      </c>
      <c r="B777" s="39" t="s">
        <v>17</v>
      </c>
      <c r="C777" s="40">
        <v>498.96</v>
      </c>
      <c r="D777" s="41">
        <v>100</v>
      </c>
      <c r="E777" s="38"/>
      <c r="F777"/>
    </row>
    <row r="778" spans="1:6" ht="25.5">
      <c r="A778" s="42">
        <v>14</v>
      </c>
      <c r="B778" s="43" t="s">
        <v>136</v>
      </c>
      <c r="C778" s="44">
        <v>583.2</v>
      </c>
      <c r="D778" s="45">
        <f>C777/C778*100</f>
        <v>85.55555555555554</v>
      </c>
      <c r="E778" s="38"/>
      <c r="F778"/>
    </row>
    <row r="779" spans="1:6" ht="63.75">
      <c r="A779" s="42">
        <v>15</v>
      </c>
      <c r="B779" s="43" t="s">
        <v>137</v>
      </c>
      <c r="C779" s="44">
        <v>574.02</v>
      </c>
      <c r="D779" s="45">
        <f>C777/C779*100</f>
        <v>86.92380056444027</v>
      </c>
      <c r="E779" s="38"/>
      <c r="F779"/>
    </row>
    <row r="780" spans="1:6" ht="8.25" customHeight="1">
      <c r="A780" s="38"/>
      <c r="B780" s="53"/>
      <c r="C780" s="55"/>
      <c r="D780" s="56"/>
      <c r="E780" s="38"/>
      <c r="F780"/>
    </row>
    <row r="781" spans="1:6" ht="12.75">
      <c r="A781" s="67" t="s">
        <v>199</v>
      </c>
      <c r="B781" s="68"/>
      <c r="C781" s="68"/>
      <c r="D781" s="68"/>
      <c r="E781" s="38"/>
      <c r="F781"/>
    </row>
    <row r="782" spans="1:6" ht="12.75">
      <c r="A782" s="50"/>
      <c r="B782" s="51"/>
      <c r="C782" s="51"/>
      <c r="D782" s="51"/>
      <c r="E782" s="38"/>
      <c r="F782"/>
    </row>
    <row r="783" spans="1:6" ht="32.25" customHeight="1">
      <c r="A783" s="69" t="s">
        <v>174</v>
      </c>
      <c r="B783" s="69"/>
      <c r="C783" s="69"/>
      <c r="D783" s="69"/>
      <c r="E783" s="38"/>
      <c r="F783"/>
    </row>
    <row r="784" spans="1:6" ht="12.75">
      <c r="A784" s="38"/>
      <c r="B784" s="53"/>
      <c r="C784" s="55"/>
      <c r="D784" s="56"/>
      <c r="E784" s="38"/>
      <c r="F784"/>
    </row>
    <row r="785" spans="1:6" ht="12.75">
      <c r="A785" s="38"/>
      <c r="B785" s="53"/>
      <c r="C785" s="55"/>
      <c r="D785" s="56"/>
      <c r="E785" s="38"/>
      <c r="F785"/>
    </row>
    <row r="786" spans="1:6" ht="12.75">
      <c r="A786" s="30"/>
      <c r="B786" s="70" t="s">
        <v>102</v>
      </c>
      <c r="C786" s="70"/>
      <c r="D786" s="70"/>
      <c r="E786" s="70"/>
      <c r="F786"/>
    </row>
    <row r="787" spans="1:6" ht="12.75">
      <c r="A787" s="30"/>
      <c r="B787" s="31"/>
      <c r="C787" s="31"/>
      <c r="D787" s="31"/>
      <c r="E787" s="31"/>
      <c r="F787"/>
    </row>
    <row r="788" spans="1:6" ht="30.75" customHeight="1">
      <c r="A788" s="32" t="s">
        <v>0</v>
      </c>
      <c r="B788" s="32" t="s">
        <v>1</v>
      </c>
      <c r="C788" s="32" t="s">
        <v>2</v>
      </c>
      <c r="D788" s="32" t="s">
        <v>139</v>
      </c>
      <c r="E788" s="33"/>
      <c r="F788"/>
    </row>
    <row r="789" spans="1:6" ht="25.5">
      <c r="A789" s="42">
        <v>5</v>
      </c>
      <c r="B789" s="43" t="s">
        <v>131</v>
      </c>
      <c r="C789" s="44">
        <v>349.27</v>
      </c>
      <c r="D789" s="37"/>
      <c r="E789" s="38"/>
      <c r="F789"/>
    </row>
    <row r="790" spans="1:6" ht="25.5">
      <c r="A790" s="42">
        <v>8</v>
      </c>
      <c r="B790" s="43" t="s">
        <v>134</v>
      </c>
      <c r="C790" s="44" t="s">
        <v>269</v>
      </c>
      <c r="D790" s="37"/>
      <c r="E790" s="38"/>
      <c r="F790"/>
    </row>
    <row r="791" spans="1:6" ht="25.5">
      <c r="A791" s="42">
        <v>10</v>
      </c>
      <c r="B791" s="43" t="s">
        <v>9</v>
      </c>
      <c r="C791" s="44">
        <v>342.47</v>
      </c>
      <c r="D791" s="37"/>
      <c r="E791" s="38"/>
      <c r="F791"/>
    </row>
    <row r="792" spans="1:6" ht="25.5">
      <c r="A792" s="42">
        <v>12</v>
      </c>
      <c r="B792" s="43" t="s">
        <v>17</v>
      </c>
      <c r="C792" s="44">
        <v>339.44</v>
      </c>
      <c r="D792" s="37"/>
      <c r="E792" s="38"/>
      <c r="F792"/>
    </row>
    <row r="793" spans="1:6" ht="25.5">
      <c r="A793" s="42">
        <v>14</v>
      </c>
      <c r="B793" s="43" t="s">
        <v>136</v>
      </c>
      <c r="C793" s="44">
        <v>338.69</v>
      </c>
      <c r="D793" s="37"/>
      <c r="E793" s="38"/>
      <c r="F793"/>
    </row>
    <row r="794" spans="1:6" ht="63.75">
      <c r="A794" s="42">
        <v>15</v>
      </c>
      <c r="B794" s="43" t="s">
        <v>137</v>
      </c>
      <c r="C794" s="40">
        <v>333.4</v>
      </c>
      <c r="D794" s="37"/>
      <c r="E794" s="38"/>
      <c r="F794"/>
    </row>
    <row r="795" spans="1:6" ht="9" customHeight="1">
      <c r="A795" s="38"/>
      <c r="B795" s="53"/>
      <c r="C795" s="55"/>
      <c r="D795" s="56"/>
      <c r="E795" s="38"/>
      <c r="F795"/>
    </row>
    <row r="796" spans="1:6" ht="55.5" customHeight="1">
      <c r="A796" s="72" t="s">
        <v>270</v>
      </c>
      <c r="B796" s="69"/>
      <c r="C796" s="69"/>
      <c r="D796" s="69"/>
      <c r="E796" s="38"/>
      <c r="F796"/>
    </row>
    <row r="797" spans="1:6" ht="12.75">
      <c r="A797" s="50"/>
      <c r="B797" s="51"/>
      <c r="C797" s="51"/>
      <c r="D797" s="51"/>
      <c r="E797" s="38"/>
      <c r="F797"/>
    </row>
    <row r="798" spans="1:6" ht="31.5" customHeight="1">
      <c r="A798" s="69" t="s">
        <v>175</v>
      </c>
      <c r="B798" s="69"/>
      <c r="C798" s="69"/>
      <c r="D798" s="69"/>
      <c r="E798" s="38"/>
      <c r="F798"/>
    </row>
    <row r="799" spans="1:6" ht="12.75">
      <c r="A799" s="53"/>
      <c r="B799" s="53"/>
      <c r="C799" s="53"/>
      <c r="D799" s="53"/>
      <c r="E799" s="38"/>
      <c r="F799"/>
    </row>
    <row r="800" spans="1:6" ht="12.75">
      <c r="A800" s="38"/>
      <c r="B800" s="53"/>
      <c r="C800" s="55"/>
      <c r="D800" s="56"/>
      <c r="E800" s="38"/>
      <c r="F800"/>
    </row>
    <row r="801" spans="1:6" ht="12.75">
      <c r="A801" s="30"/>
      <c r="B801" s="70" t="s">
        <v>103</v>
      </c>
      <c r="C801" s="70"/>
      <c r="D801" s="70"/>
      <c r="E801" s="70"/>
      <c r="F801"/>
    </row>
    <row r="802" spans="1:6" ht="12.75">
      <c r="A802" s="30"/>
      <c r="B802" s="31"/>
      <c r="C802" s="31"/>
      <c r="D802" s="31"/>
      <c r="E802" s="31"/>
      <c r="F802"/>
    </row>
    <row r="803" spans="1:6" ht="31.5" customHeight="1">
      <c r="A803" s="32" t="s">
        <v>0</v>
      </c>
      <c r="B803" s="32" t="s">
        <v>1</v>
      </c>
      <c r="C803" s="32" t="s">
        <v>2</v>
      </c>
      <c r="D803" s="32" t="s">
        <v>139</v>
      </c>
      <c r="E803" s="33"/>
      <c r="F803"/>
    </row>
    <row r="804" spans="1:6" ht="25.5">
      <c r="A804" s="42">
        <v>2</v>
      </c>
      <c r="B804" s="43" t="s">
        <v>3</v>
      </c>
      <c r="C804" s="44">
        <v>5010.93</v>
      </c>
      <c r="D804" s="45">
        <f>C806/C804*100</f>
        <v>99.50707752852264</v>
      </c>
      <c r="E804" s="38"/>
      <c r="F804"/>
    </row>
    <row r="805" spans="1:6" ht="25.5">
      <c r="A805" s="42">
        <v>12</v>
      </c>
      <c r="B805" s="43" t="s">
        <v>17</v>
      </c>
      <c r="C805" s="44">
        <v>7390.44</v>
      </c>
      <c r="D805" s="45">
        <f>C806/C805*100</f>
        <v>67.4686486866817</v>
      </c>
      <c r="E805" s="38"/>
      <c r="F805"/>
    </row>
    <row r="806" spans="1:6" ht="63.75">
      <c r="A806" s="32">
        <v>15</v>
      </c>
      <c r="B806" s="39" t="s">
        <v>137</v>
      </c>
      <c r="C806" s="40">
        <v>4986.23</v>
      </c>
      <c r="D806" s="41">
        <v>100</v>
      </c>
      <c r="E806" s="38"/>
      <c r="F806"/>
    </row>
    <row r="807" spans="1:6" ht="8.25" customHeight="1">
      <c r="A807" s="38"/>
      <c r="B807" s="53"/>
      <c r="C807" s="55"/>
      <c r="D807" s="56"/>
      <c r="E807" s="38"/>
      <c r="F807"/>
    </row>
    <row r="808" spans="1:6" ht="12.75">
      <c r="A808" s="67" t="s">
        <v>207</v>
      </c>
      <c r="B808" s="68"/>
      <c r="C808" s="68"/>
      <c r="D808" s="68"/>
      <c r="E808" s="38"/>
      <c r="F808"/>
    </row>
    <row r="809" spans="1:6" ht="12.75">
      <c r="A809" s="38"/>
      <c r="B809" s="53"/>
      <c r="C809" s="55"/>
      <c r="D809" s="56"/>
      <c r="E809" s="38"/>
      <c r="F809"/>
    </row>
    <row r="810" spans="1:6" ht="12.75">
      <c r="A810" s="38"/>
      <c r="B810" s="53"/>
      <c r="C810" s="55"/>
      <c r="D810" s="56"/>
      <c r="E810" s="38"/>
      <c r="F810"/>
    </row>
    <row r="811" spans="1:6" ht="12.75">
      <c r="A811" s="30"/>
      <c r="B811" s="70" t="s">
        <v>104</v>
      </c>
      <c r="C811" s="70"/>
      <c r="D811" s="70"/>
      <c r="E811" s="70"/>
      <c r="F811"/>
    </row>
    <row r="812" spans="1:6" ht="12.75">
      <c r="A812" s="30"/>
      <c r="B812" s="31"/>
      <c r="C812" s="31"/>
      <c r="D812" s="31"/>
      <c r="E812" s="31"/>
      <c r="F812"/>
    </row>
    <row r="813" spans="1:6" ht="31.5" customHeight="1">
      <c r="A813" s="32" t="s">
        <v>0</v>
      </c>
      <c r="B813" s="32" t="s">
        <v>1</v>
      </c>
      <c r="C813" s="32" t="s">
        <v>2</v>
      </c>
      <c r="D813" s="32" t="s">
        <v>139</v>
      </c>
      <c r="E813" s="33"/>
      <c r="F813"/>
    </row>
    <row r="814" spans="1:6" ht="25.5">
      <c r="A814" s="32">
        <v>8</v>
      </c>
      <c r="B814" s="39" t="s">
        <v>134</v>
      </c>
      <c r="C814" s="44" t="s">
        <v>271</v>
      </c>
      <c r="D814" s="41">
        <v>100</v>
      </c>
      <c r="E814" s="38"/>
      <c r="F814"/>
    </row>
    <row r="815" spans="1:6" ht="25.5">
      <c r="A815" s="42">
        <v>12</v>
      </c>
      <c r="B815" s="43" t="s">
        <v>17</v>
      </c>
      <c r="C815" s="44">
        <v>966.65</v>
      </c>
      <c r="D815" s="45">
        <f>949.32/C815*100</f>
        <v>98.20721046914602</v>
      </c>
      <c r="E815" s="38"/>
      <c r="F815"/>
    </row>
    <row r="816" spans="1:6" ht="25.5">
      <c r="A816" s="42">
        <v>14</v>
      </c>
      <c r="B816" s="43" t="s">
        <v>136</v>
      </c>
      <c r="C816" s="44">
        <v>965.68</v>
      </c>
      <c r="D816" s="45">
        <f>949.32/C816*100</f>
        <v>98.30585701267502</v>
      </c>
      <c r="E816" s="38"/>
      <c r="F816"/>
    </row>
    <row r="817" spans="1:6" ht="63.75">
      <c r="A817" s="42">
        <v>15</v>
      </c>
      <c r="B817" s="43" t="s">
        <v>137</v>
      </c>
      <c r="C817" s="44">
        <v>950.62</v>
      </c>
      <c r="D817" s="45">
        <f>949.32/C817*100</f>
        <v>99.8632471439692</v>
      </c>
      <c r="E817" s="38"/>
      <c r="F817"/>
    </row>
    <row r="818" spans="1:6" ht="9" customHeight="1">
      <c r="A818" s="38"/>
      <c r="B818" s="53"/>
      <c r="C818" s="55"/>
      <c r="D818" s="56"/>
      <c r="E818" s="38"/>
      <c r="F818"/>
    </row>
    <row r="819" spans="1:6" ht="12.75">
      <c r="A819" s="67" t="s">
        <v>204</v>
      </c>
      <c r="B819" s="68"/>
      <c r="C819" s="68"/>
      <c r="D819" s="68"/>
      <c r="E819" s="38"/>
      <c r="F819"/>
    </row>
    <row r="820" spans="1:6" ht="12.75">
      <c r="A820" s="50"/>
      <c r="B820" s="51"/>
      <c r="C820" s="51"/>
      <c r="D820" s="51"/>
      <c r="E820" s="38"/>
      <c r="F820"/>
    </row>
    <row r="821" spans="1:6" ht="30.75" customHeight="1">
      <c r="A821" s="69" t="s">
        <v>176</v>
      </c>
      <c r="B821" s="69"/>
      <c r="C821" s="69"/>
      <c r="D821" s="69"/>
      <c r="E821" s="38"/>
      <c r="F821"/>
    </row>
    <row r="822" spans="1:6" ht="12.75">
      <c r="A822" s="38"/>
      <c r="B822" s="53"/>
      <c r="C822" s="55"/>
      <c r="D822" s="56"/>
      <c r="E822" s="38"/>
      <c r="F822"/>
    </row>
    <row r="823" spans="1:6" ht="12.75">
      <c r="A823" s="38"/>
      <c r="B823" s="53"/>
      <c r="C823" s="55"/>
      <c r="D823" s="56"/>
      <c r="E823" s="38"/>
      <c r="F823"/>
    </row>
    <row r="824" spans="1:6" ht="12.75">
      <c r="A824" s="30"/>
      <c r="B824" s="70" t="s">
        <v>105</v>
      </c>
      <c r="C824" s="70"/>
      <c r="D824" s="70"/>
      <c r="E824" s="70"/>
      <c r="F824"/>
    </row>
    <row r="825" spans="1:6" ht="12.75">
      <c r="A825" s="30"/>
      <c r="B825" s="31"/>
      <c r="C825" s="31"/>
      <c r="D825" s="31"/>
      <c r="E825" s="31"/>
      <c r="F825"/>
    </row>
    <row r="826" spans="1:6" ht="30.75" customHeight="1">
      <c r="A826" s="32" t="s">
        <v>0</v>
      </c>
      <c r="B826" s="32" t="s">
        <v>1</v>
      </c>
      <c r="C826" s="32" t="s">
        <v>2</v>
      </c>
      <c r="D826" s="32" t="s">
        <v>139</v>
      </c>
      <c r="E826" s="33"/>
      <c r="F826"/>
    </row>
    <row r="827" spans="1:6" ht="25.5">
      <c r="A827" s="42">
        <v>8</v>
      </c>
      <c r="B827" s="43" t="s">
        <v>134</v>
      </c>
      <c r="C827" s="44" t="s">
        <v>272</v>
      </c>
      <c r="D827" s="45">
        <f>C829/9755.91*100</f>
        <v>58.688733290897524</v>
      </c>
      <c r="E827" s="38"/>
      <c r="F827"/>
    </row>
    <row r="828" spans="1:6" ht="25.5">
      <c r="A828" s="42">
        <v>10</v>
      </c>
      <c r="B828" s="43" t="s">
        <v>9</v>
      </c>
      <c r="C828" s="44">
        <v>5756.67</v>
      </c>
      <c r="D828" s="45">
        <f>C829/C828*100</f>
        <v>99.46062567421791</v>
      </c>
      <c r="E828" s="38"/>
      <c r="F828"/>
    </row>
    <row r="829" spans="1:6" ht="25.5">
      <c r="A829" s="32">
        <v>12</v>
      </c>
      <c r="B829" s="39" t="s">
        <v>17</v>
      </c>
      <c r="C829" s="40">
        <v>5725.62</v>
      </c>
      <c r="D829" s="41">
        <v>100</v>
      </c>
      <c r="E829" s="38"/>
      <c r="F829"/>
    </row>
    <row r="830" spans="1:6" ht="25.5">
      <c r="A830" s="42">
        <v>13</v>
      </c>
      <c r="B830" s="43" t="s">
        <v>135</v>
      </c>
      <c r="C830" s="44">
        <v>5738.04</v>
      </c>
      <c r="D830" s="45">
        <f>C829/C830*100</f>
        <v>99.78354978354979</v>
      </c>
      <c r="E830" s="38"/>
      <c r="F830"/>
    </row>
    <row r="831" spans="1:6" ht="63.75">
      <c r="A831" s="42">
        <v>15</v>
      </c>
      <c r="B831" s="43" t="s">
        <v>137</v>
      </c>
      <c r="C831" s="44">
        <v>9803.11</v>
      </c>
      <c r="D831" s="45">
        <f>C829/C831*100</f>
        <v>58.40615886183058</v>
      </c>
      <c r="E831" s="38"/>
      <c r="F831"/>
    </row>
    <row r="832" spans="1:6" ht="8.25" customHeight="1">
      <c r="A832" s="38"/>
      <c r="B832" s="53"/>
      <c r="C832" s="55"/>
      <c r="D832" s="56"/>
      <c r="E832" s="38"/>
      <c r="F832"/>
    </row>
    <row r="833" spans="1:6" ht="12.75">
      <c r="A833" s="67" t="s">
        <v>199</v>
      </c>
      <c r="B833" s="68"/>
      <c r="C833" s="68"/>
      <c r="D833" s="68"/>
      <c r="E833" s="38"/>
      <c r="F833"/>
    </row>
    <row r="834" spans="1:6" ht="12.75">
      <c r="A834" s="50"/>
      <c r="B834" s="51"/>
      <c r="C834" s="51"/>
      <c r="D834" s="51"/>
      <c r="E834" s="38"/>
      <c r="F834"/>
    </row>
    <row r="835" spans="1:6" ht="31.5" customHeight="1">
      <c r="A835" s="69" t="s">
        <v>177</v>
      </c>
      <c r="B835" s="69"/>
      <c r="C835" s="69"/>
      <c r="D835" s="69"/>
      <c r="E835" s="38"/>
      <c r="F835"/>
    </row>
    <row r="836" spans="1:6" ht="12.75">
      <c r="A836" s="38"/>
      <c r="B836" s="53"/>
      <c r="C836" s="55"/>
      <c r="D836" s="56"/>
      <c r="E836" s="38"/>
      <c r="F836"/>
    </row>
    <row r="837" spans="1:6" ht="12.75">
      <c r="A837" s="38"/>
      <c r="B837" s="53"/>
      <c r="C837" s="55"/>
      <c r="D837" s="56"/>
      <c r="E837" s="38"/>
      <c r="F837"/>
    </row>
    <row r="838" spans="1:6" ht="12.75">
      <c r="A838" s="30"/>
      <c r="B838" s="70" t="s">
        <v>106</v>
      </c>
      <c r="C838" s="70"/>
      <c r="D838" s="70"/>
      <c r="E838" s="70"/>
      <c r="F838"/>
    </row>
    <row r="839" spans="1:6" ht="12.75">
      <c r="A839" s="30"/>
      <c r="B839" s="31"/>
      <c r="C839" s="31"/>
      <c r="D839" s="31"/>
      <c r="E839" s="31"/>
      <c r="F839"/>
    </row>
    <row r="840" spans="1:6" ht="30" customHeight="1">
      <c r="A840" s="32" t="s">
        <v>0</v>
      </c>
      <c r="B840" s="32" t="s">
        <v>1</v>
      </c>
      <c r="C840" s="32" t="s">
        <v>2</v>
      </c>
      <c r="D840" s="32" t="s">
        <v>139</v>
      </c>
      <c r="E840" s="33"/>
      <c r="F840"/>
    </row>
    <row r="841" spans="1:6" ht="25.5">
      <c r="A841" s="42">
        <v>5</v>
      </c>
      <c r="B841" s="43" t="s">
        <v>131</v>
      </c>
      <c r="C841" s="44">
        <v>3078</v>
      </c>
      <c r="D841" s="45">
        <f>C843/C841*100</f>
        <v>92.63157894736842</v>
      </c>
      <c r="E841" s="38"/>
      <c r="F841"/>
    </row>
    <row r="842" spans="1:6" ht="25.5">
      <c r="A842" s="42">
        <v>8</v>
      </c>
      <c r="B842" s="43" t="s">
        <v>134</v>
      </c>
      <c r="C842" s="44" t="s">
        <v>273</v>
      </c>
      <c r="D842" s="45">
        <f>C843/2941.92*100</f>
        <v>96.91629955947135</v>
      </c>
      <c r="E842" s="38"/>
      <c r="F842"/>
    </row>
    <row r="843" spans="1:6" ht="25.5">
      <c r="A843" s="32">
        <v>10</v>
      </c>
      <c r="B843" s="39" t="s">
        <v>9</v>
      </c>
      <c r="C843" s="40">
        <v>2851.2</v>
      </c>
      <c r="D843" s="41">
        <v>100</v>
      </c>
      <c r="E843" s="38"/>
      <c r="F843"/>
    </row>
    <row r="844" spans="1:6" ht="25.5">
      <c r="A844" s="42">
        <v>12</v>
      </c>
      <c r="B844" s="43" t="s">
        <v>17</v>
      </c>
      <c r="C844" s="44">
        <v>2997</v>
      </c>
      <c r="D844" s="45">
        <f>C843/C844*100</f>
        <v>95.13513513513513</v>
      </c>
      <c r="E844" s="38"/>
      <c r="F844"/>
    </row>
    <row r="845" spans="1:6" ht="25.5">
      <c r="A845" s="42">
        <v>13</v>
      </c>
      <c r="B845" s="43" t="s">
        <v>135</v>
      </c>
      <c r="C845" s="44">
        <v>3084.48</v>
      </c>
      <c r="D845" s="45">
        <f>C843/C845*100</f>
        <v>92.43697478991596</v>
      </c>
      <c r="E845" s="38"/>
      <c r="F845"/>
    </row>
    <row r="846" spans="1:6" ht="25.5">
      <c r="A846" s="42">
        <v>14</v>
      </c>
      <c r="B846" s="43" t="s">
        <v>136</v>
      </c>
      <c r="C846" s="44">
        <v>2993.76</v>
      </c>
      <c r="D846" s="45">
        <f>C843/C846*100</f>
        <v>95.23809523809523</v>
      </c>
      <c r="E846" s="38"/>
      <c r="F846"/>
    </row>
    <row r="847" spans="1:6" ht="63.75">
      <c r="A847" s="42">
        <v>15</v>
      </c>
      <c r="B847" s="43" t="s">
        <v>137</v>
      </c>
      <c r="C847" s="44">
        <v>2941.92</v>
      </c>
      <c r="D847" s="45">
        <f>C843/C847*100</f>
        <v>96.91629955947135</v>
      </c>
      <c r="E847" s="38"/>
      <c r="F847"/>
    </row>
    <row r="848" spans="1:6" ht="6.75" customHeight="1">
      <c r="A848" s="38"/>
      <c r="B848" s="53"/>
      <c r="C848" s="55"/>
      <c r="D848" s="56"/>
      <c r="E848" s="38"/>
      <c r="F848"/>
    </row>
    <row r="849" spans="1:6" ht="12.75">
      <c r="A849" s="67" t="s">
        <v>211</v>
      </c>
      <c r="B849" s="68"/>
      <c r="C849" s="68"/>
      <c r="D849" s="68"/>
      <c r="E849" s="38"/>
      <c r="F849"/>
    </row>
    <row r="850" spans="1:6" ht="12.75">
      <c r="A850" s="50"/>
      <c r="B850" s="51"/>
      <c r="C850" s="51"/>
      <c r="D850" s="51"/>
      <c r="E850" s="38"/>
      <c r="F850"/>
    </row>
    <row r="851" spans="1:6" ht="30.75" customHeight="1">
      <c r="A851" s="69" t="s">
        <v>178</v>
      </c>
      <c r="B851" s="69"/>
      <c r="C851" s="69"/>
      <c r="D851" s="69"/>
      <c r="E851" s="38"/>
      <c r="F851"/>
    </row>
    <row r="852" spans="1:6" ht="12.75">
      <c r="A852" s="38"/>
      <c r="B852" s="53"/>
      <c r="C852" s="55"/>
      <c r="D852" s="56"/>
      <c r="E852" s="38"/>
      <c r="F852"/>
    </row>
    <row r="853" spans="1:6" ht="12.75">
      <c r="A853" s="38"/>
      <c r="B853" s="53"/>
      <c r="C853" s="55"/>
      <c r="D853" s="56"/>
      <c r="E853" s="38"/>
      <c r="F853"/>
    </row>
    <row r="854" spans="1:6" ht="12.75">
      <c r="A854" s="30"/>
      <c r="B854" s="70" t="s">
        <v>107</v>
      </c>
      <c r="C854" s="70"/>
      <c r="D854" s="70"/>
      <c r="E854" s="70"/>
      <c r="F854"/>
    </row>
    <row r="855" spans="1:6" ht="12.75">
      <c r="A855" s="30"/>
      <c r="B855" s="31"/>
      <c r="C855" s="31"/>
      <c r="D855" s="31"/>
      <c r="E855" s="31"/>
      <c r="F855"/>
    </row>
    <row r="856" spans="1:6" ht="30.75" customHeight="1">
      <c r="A856" s="32" t="s">
        <v>0</v>
      </c>
      <c r="B856" s="32" t="s">
        <v>1</v>
      </c>
      <c r="C856" s="32" t="s">
        <v>2</v>
      </c>
      <c r="D856" s="32" t="s">
        <v>139</v>
      </c>
      <c r="E856" s="33"/>
      <c r="F856"/>
    </row>
    <row r="857" spans="1:6" ht="25.5">
      <c r="A857" s="42">
        <v>8</v>
      </c>
      <c r="B857" s="43" t="s">
        <v>134</v>
      </c>
      <c r="C857" s="44" t="s">
        <v>274</v>
      </c>
      <c r="D857" s="37"/>
      <c r="E857" s="38"/>
      <c r="F857"/>
    </row>
    <row r="858" spans="1:6" ht="9" customHeight="1">
      <c r="A858" s="38"/>
      <c r="B858" s="53"/>
      <c r="C858" s="55"/>
      <c r="D858" s="56"/>
      <c r="E858" s="38"/>
      <c r="F858"/>
    </row>
    <row r="859" spans="1:6" ht="31.5" customHeight="1">
      <c r="A859" s="69" t="s">
        <v>252</v>
      </c>
      <c r="B859" s="69"/>
      <c r="C859" s="69"/>
      <c r="D859" s="69"/>
      <c r="E859" s="38"/>
      <c r="F859"/>
    </row>
    <row r="860" spans="1:6" ht="15.75" customHeight="1">
      <c r="A860" s="53"/>
      <c r="B860" s="53"/>
      <c r="C860" s="53"/>
      <c r="D860" s="53"/>
      <c r="E860" s="38"/>
      <c r="F860"/>
    </row>
    <row r="861" spans="1:6" ht="32.25" customHeight="1">
      <c r="A861" s="69" t="s">
        <v>179</v>
      </c>
      <c r="B861" s="69"/>
      <c r="C861" s="69"/>
      <c r="D861" s="69"/>
      <c r="E861" s="38"/>
      <c r="F861"/>
    </row>
    <row r="862" spans="1:6" ht="12.75">
      <c r="A862" s="38"/>
      <c r="B862" s="53"/>
      <c r="C862" s="55"/>
      <c r="D862" s="56"/>
      <c r="E862" s="38"/>
      <c r="F862"/>
    </row>
    <row r="863" spans="1:6" ht="12.75">
      <c r="A863" s="38"/>
      <c r="B863" s="53"/>
      <c r="C863" s="55"/>
      <c r="D863" s="56"/>
      <c r="E863" s="38"/>
      <c r="F863"/>
    </row>
    <row r="864" spans="1:6" ht="12.75">
      <c r="A864" s="30"/>
      <c r="B864" s="70" t="s">
        <v>108</v>
      </c>
      <c r="C864" s="70"/>
      <c r="D864" s="70"/>
      <c r="E864" s="70"/>
      <c r="F864"/>
    </row>
    <row r="865" spans="1:6" ht="12.75">
      <c r="A865" s="30"/>
      <c r="B865" s="31"/>
      <c r="C865" s="31"/>
      <c r="D865" s="31"/>
      <c r="E865" s="31"/>
      <c r="F865"/>
    </row>
    <row r="866" spans="1:6" ht="30.75" customHeight="1">
      <c r="A866" s="32" t="s">
        <v>0</v>
      </c>
      <c r="B866" s="32" t="s">
        <v>1</v>
      </c>
      <c r="C866" s="32" t="s">
        <v>2</v>
      </c>
      <c r="D866" s="32" t="s">
        <v>139</v>
      </c>
      <c r="E866" s="33"/>
      <c r="F866"/>
    </row>
    <row r="867" spans="1:6" ht="25.5">
      <c r="A867" s="42">
        <v>8</v>
      </c>
      <c r="B867" s="43" t="s">
        <v>134</v>
      </c>
      <c r="C867" s="44">
        <v>1027</v>
      </c>
      <c r="D867" s="45">
        <f>C868/C867*100</f>
        <v>98.43037974683544</v>
      </c>
      <c r="E867" s="38"/>
      <c r="F867"/>
    </row>
    <row r="868" spans="1:6" ht="25.5">
      <c r="A868" s="32">
        <v>12</v>
      </c>
      <c r="B868" s="39" t="s">
        <v>17</v>
      </c>
      <c r="C868" s="40">
        <v>1010.88</v>
      </c>
      <c r="D868" s="41">
        <v>100</v>
      </c>
      <c r="E868" s="38"/>
      <c r="F868"/>
    </row>
    <row r="869" spans="1:6" ht="25.5">
      <c r="A869" s="42">
        <v>14</v>
      </c>
      <c r="B869" s="43" t="s">
        <v>136</v>
      </c>
      <c r="C869" s="44">
        <v>1045.44</v>
      </c>
      <c r="D869" s="45">
        <f>C868/C869*100</f>
        <v>96.69421487603306</v>
      </c>
      <c r="E869" s="38"/>
      <c r="F869"/>
    </row>
    <row r="870" spans="1:6" ht="63.75">
      <c r="A870" s="42">
        <v>15</v>
      </c>
      <c r="B870" s="43" t="s">
        <v>137</v>
      </c>
      <c r="C870" s="44">
        <v>1029.24</v>
      </c>
      <c r="D870" s="45">
        <f>C868/C870*100</f>
        <v>98.21615949632738</v>
      </c>
      <c r="E870" s="38"/>
      <c r="F870"/>
    </row>
    <row r="871" spans="1:6" ht="7.5" customHeight="1">
      <c r="A871" s="38"/>
      <c r="B871" s="53"/>
      <c r="C871" s="55"/>
      <c r="D871" s="56"/>
      <c r="E871" s="38"/>
      <c r="F871"/>
    </row>
    <row r="872" spans="1:6" ht="12.75">
      <c r="A872" s="67" t="s">
        <v>199</v>
      </c>
      <c r="B872" s="68"/>
      <c r="C872" s="68"/>
      <c r="D872" s="68"/>
      <c r="E872" s="38"/>
      <c r="F872"/>
    </row>
    <row r="873" spans="1:6" ht="12.75">
      <c r="A873" s="50"/>
      <c r="B873" s="51"/>
      <c r="C873" s="51"/>
      <c r="D873" s="51"/>
      <c r="E873" s="38"/>
      <c r="F873"/>
    </row>
    <row r="874" spans="1:6" ht="30.75" customHeight="1">
      <c r="A874" s="69" t="s">
        <v>180</v>
      </c>
      <c r="B874" s="69"/>
      <c r="C874" s="69"/>
      <c r="D874" s="69"/>
      <c r="E874" s="38"/>
      <c r="F874"/>
    </row>
    <row r="875" spans="1:6" ht="12.75">
      <c r="A875" s="38"/>
      <c r="B875" s="53"/>
      <c r="C875" s="55"/>
      <c r="D875" s="56"/>
      <c r="E875" s="38"/>
      <c r="F875"/>
    </row>
    <row r="876" spans="1:6" ht="12.75">
      <c r="A876" s="38"/>
      <c r="B876" s="53"/>
      <c r="C876" s="55"/>
      <c r="D876" s="56"/>
      <c r="E876" s="38"/>
      <c r="F876"/>
    </row>
    <row r="877" spans="1:6" ht="36" customHeight="1">
      <c r="A877" s="71" t="s">
        <v>140</v>
      </c>
      <c r="B877" s="71"/>
      <c r="C877" s="71"/>
      <c r="D877" s="71"/>
      <c r="E877" s="71"/>
      <c r="F877"/>
    </row>
    <row r="878" spans="1:6" ht="12.75">
      <c r="A878" s="30"/>
      <c r="B878" s="31"/>
      <c r="C878" s="31"/>
      <c r="D878" s="31"/>
      <c r="E878" s="31"/>
      <c r="F878"/>
    </row>
    <row r="879" spans="1:6" ht="30.75" customHeight="1">
      <c r="A879" s="32" t="s">
        <v>0</v>
      </c>
      <c r="B879" s="32" t="s">
        <v>1</v>
      </c>
      <c r="C879" s="32" t="s">
        <v>2</v>
      </c>
      <c r="D879" s="32" t="s">
        <v>139</v>
      </c>
      <c r="E879" s="33"/>
      <c r="F879"/>
    </row>
    <row r="880" spans="1:6" ht="25.5">
      <c r="A880" s="42">
        <v>2</v>
      </c>
      <c r="B880" s="43" t="s">
        <v>3</v>
      </c>
      <c r="C880" s="44">
        <v>36835.34</v>
      </c>
      <c r="D880" s="45">
        <f>36809.64/C880*100</f>
        <v>99.93023004538577</v>
      </c>
      <c r="E880" s="38"/>
      <c r="F880"/>
    </row>
    <row r="881" spans="1:6" ht="25.5">
      <c r="A881" s="42">
        <v>6</v>
      </c>
      <c r="B881" s="43" t="s">
        <v>132</v>
      </c>
      <c r="C881" s="44">
        <v>73974.6</v>
      </c>
      <c r="D881" s="45">
        <f>36809.64/C881*100</f>
        <v>49.75983648441492</v>
      </c>
      <c r="E881" s="38"/>
      <c r="F881"/>
    </row>
    <row r="882" spans="1:6" ht="25.5">
      <c r="A882" s="32">
        <v>8</v>
      </c>
      <c r="B882" s="39" t="s">
        <v>134</v>
      </c>
      <c r="C882" s="44" t="s">
        <v>275</v>
      </c>
      <c r="D882" s="41">
        <v>100</v>
      </c>
      <c r="E882" s="38"/>
      <c r="F882"/>
    </row>
    <row r="883" spans="1:6" ht="25.5">
      <c r="A883" s="42">
        <v>14</v>
      </c>
      <c r="B883" s="43" t="s">
        <v>136</v>
      </c>
      <c r="C883" s="44">
        <v>37369.84</v>
      </c>
      <c r="D883" s="45">
        <f>36809.64/C883*100</f>
        <v>98.50093016186315</v>
      </c>
      <c r="E883" s="38"/>
      <c r="F883"/>
    </row>
    <row r="884" spans="1:6" ht="63.75">
      <c r="A884" s="42">
        <v>15</v>
      </c>
      <c r="B884" s="43" t="s">
        <v>137</v>
      </c>
      <c r="C884" s="44">
        <v>36817.96</v>
      </c>
      <c r="D884" s="45">
        <f>36809.64/C884*100</f>
        <v>99.97740233299184</v>
      </c>
      <c r="E884" s="38"/>
      <c r="F884"/>
    </row>
    <row r="885" spans="1:6" ht="6.75" customHeight="1">
      <c r="A885" s="38"/>
      <c r="B885" s="53"/>
      <c r="C885" s="55"/>
      <c r="D885" s="56"/>
      <c r="E885" s="38"/>
      <c r="F885"/>
    </row>
    <row r="886" spans="1:6" ht="12.75">
      <c r="A886" s="67" t="s">
        <v>204</v>
      </c>
      <c r="B886" s="68"/>
      <c r="C886" s="68"/>
      <c r="D886" s="68"/>
      <c r="E886" s="38"/>
      <c r="F886"/>
    </row>
    <row r="887" spans="1:6" ht="12.75">
      <c r="A887" s="50"/>
      <c r="B887" s="51"/>
      <c r="C887" s="51"/>
      <c r="D887" s="51"/>
      <c r="E887" s="38"/>
      <c r="F887"/>
    </row>
    <row r="888" spans="1:6" ht="33" customHeight="1">
      <c r="A888" s="69" t="s">
        <v>181</v>
      </c>
      <c r="B888" s="69"/>
      <c r="C888" s="69"/>
      <c r="D888" s="69"/>
      <c r="E888" s="38"/>
      <c r="F888"/>
    </row>
    <row r="889" spans="1:6" ht="12.75">
      <c r="A889" s="38"/>
      <c r="B889" s="53"/>
      <c r="C889" s="55"/>
      <c r="D889" s="56"/>
      <c r="E889" s="38"/>
      <c r="F889"/>
    </row>
    <row r="890" spans="1:6" ht="12.75">
      <c r="A890" s="38"/>
      <c r="B890" s="53"/>
      <c r="C890" s="55"/>
      <c r="D890" s="56"/>
      <c r="E890" s="38"/>
      <c r="F890"/>
    </row>
    <row r="891" spans="1:6" ht="12.75">
      <c r="A891" s="30"/>
      <c r="B891" s="70" t="s">
        <v>109</v>
      </c>
      <c r="C891" s="70"/>
      <c r="D891" s="70"/>
      <c r="E891" s="70"/>
      <c r="F891"/>
    </row>
    <row r="892" spans="1:6" ht="12.75">
      <c r="A892" s="30"/>
      <c r="B892" s="31"/>
      <c r="C892" s="31"/>
      <c r="D892" s="31"/>
      <c r="E892" s="31"/>
      <c r="F892"/>
    </row>
    <row r="893" spans="1:6" ht="31.5" customHeight="1">
      <c r="A893" s="32" t="s">
        <v>0</v>
      </c>
      <c r="B893" s="32" t="s">
        <v>1</v>
      </c>
      <c r="C893" s="32" t="s">
        <v>2</v>
      </c>
      <c r="D893" s="32" t="s">
        <v>139</v>
      </c>
      <c r="E893" s="33"/>
      <c r="F893"/>
    </row>
    <row r="894" spans="1:6" ht="25.5">
      <c r="A894" s="42">
        <v>8</v>
      </c>
      <c r="B894" s="43" t="s">
        <v>134</v>
      </c>
      <c r="C894" s="44" t="s">
        <v>276</v>
      </c>
      <c r="D894" s="45">
        <f>C895/454.2581*100</f>
        <v>99.49850096233838</v>
      </c>
      <c r="E894" s="38"/>
      <c r="F894"/>
    </row>
    <row r="895" spans="1:6" ht="25.5">
      <c r="A895" s="32">
        <v>12</v>
      </c>
      <c r="B895" s="39" t="s">
        <v>17</v>
      </c>
      <c r="C895" s="40">
        <v>451.98</v>
      </c>
      <c r="D895" s="41">
        <v>100</v>
      </c>
      <c r="E895" s="38"/>
      <c r="F895"/>
    </row>
    <row r="896" spans="1:6" ht="25.5">
      <c r="A896" s="42">
        <v>14</v>
      </c>
      <c r="B896" s="43" t="s">
        <v>136</v>
      </c>
      <c r="C896" s="44">
        <v>580.22</v>
      </c>
      <c r="D896" s="45">
        <f>C895/C896*100</f>
        <v>77.89803867498534</v>
      </c>
      <c r="E896" s="38"/>
      <c r="F896"/>
    </row>
    <row r="897" spans="1:6" ht="63.75">
      <c r="A897" s="42">
        <v>15</v>
      </c>
      <c r="B897" s="43" t="s">
        <v>137</v>
      </c>
      <c r="C897" s="44">
        <v>454.9</v>
      </c>
      <c r="D897" s="45">
        <f>C895/C897*100</f>
        <v>99.35810068146847</v>
      </c>
      <c r="E897" s="38"/>
      <c r="F897"/>
    </row>
    <row r="898" spans="1:6" ht="8.25" customHeight="1">
      <c r="A898" s="38"/>
      <c r="B898" s="53"/>
      <c r="C898" s="55"/>
      <c r="D898" s="56"/>
      <c r="E898" s="38"/>
      <c r="F898"/>
    </row>
    <row r="899" spans="1:6" ht="12.75">
      <c r="A899" s="67" t="s">
        <v>199</v>
      </c>
      <c r="B899" s="68"/>
      <c r="C899" s="68"/>
      <c r="D899" s="68"/>
      <c r="E899" s="38"/>
      <c r="F899"/>
    </row>
    <row r="900" spans="1:6" ht="12.75">
      <c r="A900" s="50"/>
      <c r="B900" s="51"/>
      <c r="C900" s="51"/>
      <c r="D900" s="51"/>
      <c r="E900" s="38"/>
      <c r="F900"/>
    </row>
    <row r="901" spans="1:6" ht="33.75" customHeight="1">
      <c r="A901" s="69" t="s">
        <v>182</v>
      </c>
      <c r="B901" s="69"/>
      <c r="C901" s="69"/>
      <c r="D901" s="69"/>
      <c r="E901" s="38"/>
      <c r="F901"/>
    </row>
    <row r="902" spans="1:6" ht="12.75">
      <c r="A902" s="38"/>
      <c r="B902" s="53"/>
      <c r="C902" s="55"/>
      <c r="D902" s="56"/>
      <c r="E902" s="38"/>
      <c r="F902"/>
    </row>
    <row r="903" spans="1:6" ht="12.75">
      <c r="A903" s="38"/>
      <c r="B903" s="53"/>
      <c r="C903" s="55"/>
      <c r="D903" s="56"/>
      <c r="E903" s="38"/>
      <c r="F903"/>
    </row>
    <row r="904" spans="1:6" ht="12.75">
      <c r="A904" s="30"/>
      <c r="B904" s="70" t="s">
        <v>110</v>
      </c>
      <c r="C904" s="70"/>
      <c r="D904" s="70"/>
      <c r="E904" s="70"/>
      <c r="F904"/>
    </row>
    <row r="905" spans="1:6" ht="12.75">
      <c r="A905" s="30"/>
      <c r="B905" s="31"/>
      <c r="C905" s="31"/>
      <c r="D905" s="31"/>
      <c r="E905" s="31"/>
      <c r="F905"/>
    </row>
    <row r="906" spans="1:6" ht="30.75" customHeight="1">
      <c r="A906" s="32" t="s">
        <v>0</v>
      </c>
      <c r="B906" s="32" t="s">
        <v>1</v>
      </c>
      <c r="C906" s="32" t="s">
        <v>2</v>
      </c>
      <c r="D906" s="32" t="s">
        <v>139</v>
      </c>
      <c r="E906" s="33"/>
      <c r="F906"/>
    </row>
    <row r="907" spans="1:6" ht="25.5">
      <c r="A907" s="42">
        <v>5</v>
      </c>
      <c r="B907" s="43" t="s">
        <v>131</v>
      </c>
      <c r="C907" s="44">
        <v>864</v>
      </c>
      <c r="D907" s="37">
        <f>C909/C907*100</f>
        <v>94.25</v>
      </c>
      <c r="E907" s="38"/>
      <c r="F907"/>
    </row>
    <row r="908" spans="1:6" ht="25.5">
      <c r="A908" s="42">
        <v>8</v>
      </c>
      <c r="B908" s="43" t="s">
        <v>134</v>
      </c>
      <c r="C908" s="44" t="s">
        <v>277</v>
      </c>
      <c r="D908" s="45">
        <f>C909/824.26*100</f>
        <v>98.79406983233446</v>
      </c>
      <c r="E908" s="38"/>
      <c r="F908"/>
    </row>
    <row r="909" spans="1:6" ht="25.5">
      <c r="A909" s="32">
        <v>10</v>
      </c>
      <c r="B909" s="39" t="s">
        <v>9</v>
      </c>
      <c r="C909" s="40">
        <v>814.32</v>
      </c>
      <c r="D909" s="41">
        <v>100</v>
      </c>
      <c r="E909" s="38"/>
      <c r="F909"/>
    </row>
    <row r="910" spans="1:6" ht="25.5">
      <c r="A910" s="42">
        <v>12</v>
      </c>
      <c r="B910" s="43" t="s">
        <v>17</v>
      </c>
      <c r="C910" s="44">
        <v>839.81</v>
      </c>
      <c r="D910" s="45">
        <f>C909/C910*100</f>
        <v>96.96478965480289</v>
      </c>
      <c r="E910" s="38"/>
      <c r="F910"/>
    </row>
    <row r="911" spans="1:6" ht="25.5">
      <c r="A911" s="42">
        <v>13</v>
      </c>
      <c r="B911" s="43" t="s">
        <v>135</v>
      </c>
      <c r="C911" s="44">
        <v>864.43</v>
      </c>
      <c r="D911" s="45">
        <f>C909/C911*100</f>
        <v>94.20311650451744</v>
      </c>
      <c r="E911" s="38"/>
      <c r="F911"/>
    </row>
    <row r="912" spans="1:6" ht="25.5">
      <c r="A912" s="42">
        <v>14</v>
      </c>
      <c r="B912" s="43" t="s">
        <v>136</v>
      </c>
      <c r="C912" s="44">
        <v>848.02</v>
      </c>
      <c r="D912" s="45">
        <f>C909/C912*100</f>
        <v>96.02603712176601</v>
      </c>
      <c r="E912" s="38"/>
      <c r="F912"/>
    </row>
    <row r="913" spans="1:6" ht="63.75">
      <c r="A913" s="42">
        <v>15</v>
      </c>
      <c r="B913" s="43" t="s">
        <v>137</v>
      </c>
      <c r="C913" s="44">
        <v>825.98</v>
      </c>
      <c r="D913" s="45">
        <f>C909/C913*100</f>
        <v>98.5883435434272</v>
      </c>
      <c r="E913" s="38"/>
      <c r="F913"/>
    </row>
    <row r="914" spans="1:6" ht="8.25" customHeight="1">
      <c r="A914" s="38"/>
      <c r="B914" s="53"/>
      <c r="C914" s="55"/>
      <c r="D914" s="56"/>
      <c r="E914" s="38"/>
      <c r="F914"/>
    </row>
    <row r="915" spans="1:6" ht="12.75">
      <c r="A915" s="67" t="s">
        <v>211</v>
      </c>
      <c r="B915" s="68"/>
      <c r="C915" s="68"/>
      <c r="D915" s="68"/>
      <c r="E915" s="38"/>
      <c r="F915"/>
    </row>
    <row r="916" spans="1:6" ht="12.75">
      <c r="A916" s="50"/>
      <c r="B916" s="51"/>
      <c r="C916" s="51"/>
      <c r="D916" s="51"/>
      <c r="E916" s="38"/>
      <c r="F916"/>
    </row>
    <row r="917" spans="1:6" ht="33.75" customHeight="1">
      <c r="A917" s="69" t="s">
        <v>183</v>
      </c>
      <c r="B917" s="69"/>
      <c r="C917" s="69"/>
      <c r="D917" s="69"/>
      <c r="E917" s="38"/>
      <c r="F917"/>
    </row>
    <row r="918" spans="1:6" ht="12.75">
      <c r="A918" s="38"/>
      <c r="B918" s="53"/>
      <c r="C918" s="55"/>
      <c r="D918" s="56"/>
      <c r="E918" s="38"/>
      <c r="F918"/>
    </row>
    <row r="919" spans="1:6" ht="12.75">
      <c r="A919" s="38"/>
      <c r="B919" s="53"/>
      <c r="C919" s="55"/>
      <c r="D919" s="56"/>
      <c r="E919" s="38"/>
      <c r="F919"/>
    </row>
    <row r="920" spans="1:6" ht="12.75">
      <c r="A920" s="30"/>
      <c r="B920" s="70" t="s">
        <v>111</v>
      </c>
      <c r="C920" s="70"/>
      <c r="D920" s="70"/>
      <c r="E920" s="70"/>
      <c r="F920"/>
    </row>
    <row r="921" spans="1:6" ht="12.75">
      <c r="A921" s="30"/>
      <c r="B921" s="31"/>
      <c r="C921" s="31"/>
      <c r="D921" s="31"/>
      <c r="E921" s="31"/>
      <c r="F921"/>
    </row>
    <row r="922" spans="1:6" ht="30.75" customHeight="1">
      <c r="A922" s="32" t="s">
        <v>0</v>
      </c>
      <c r="B922" s="32" t="s">
        <v>1</v>
      </c>
      <c r="C922" s="32" t="s">
        <v>2</v>
      </c>
      <c r="D922" s="32" t="s">
        <v>139</v>
      </c>
      <c r="E922" s="33"/>
      <c r="F922"/>
    </row>
    <row r="923" spans="1:6" ht="25.5">
      <c r="A923" s="32">
        <v>8</v>
      </c>
      <c r="B923" s="39" t="s">
        <v>134</v>
      </c>
      <c r="C923" s="44" t="s">
        <v>278</v>
      </c>
      <c r="D923" s="41">
        <v>100</v>
      </c>
      <c r="E923" s="38"/>
      <c r="F923"/>
    </row>
    <row r="924" spans="1:6" ht="25.5">
      <c r="A924" s="42">
        <v>12</v>
      </c>
      <c r="B924" s="43" t="s">
        <v>17</v>
      </c>
      <c r="C924" s="44">
        <v>1403.14</v>
      </c>
      <c r="D924" s="45">
        <f>1007.42/C924*100</f>
        <v>71.79753980358339</v>
      </c>
      <c r="E924" s="38"/>
      <c r="F924"/>
    </row>
    <row r="925" spans="1:6" ht="25.5">
      <c r="A925" s="42">
        <v>14</v>
      </c>
      <c r="B925" s="43" t="s">
        <v>136</v>
      </c>
      <c r="C925" s="44">
        <v>1401.41</v>
      </c>
      <c r="D925" s="45">
        <f>1007.42/C925*100</f>
        <v>71.88617178413169</v>
      </c>
      <c r="E925" s="38"/>
      <c r="F925"/>
    </row>
    <row r="926" spans="1:6" ht="63.75">
      <c r="A926" s="42">
        <v>15</v>
      </c>
      <c r="B926" s="43" t="s">
        <v>137</v>
      </c>
      <c r="C926" s="44">
        <v>1378.08</v>
      </c>
      <c r="D926" s="45">
        <f>1007.42/C926*100</f>
        <v>73.10315801695111</v>
      </c>
      <c r="E926" s="38"/>
      <c r="F926"/>
    </row>
    <row r="927" spans="1:6" ht="8.25" customHeight="1">
      <c r="A927" s="38"/>
      <c r="B927" s="53"/>
      <c r="C927" s="55"/>
      <c r="D927" s="56"/>
      <c r="E927" s="38"/>
      <c r="F927"/>
    </row>
    <row r="928" spans="1:6" ht="12.75">
      <c r="A928" s="67" t="s">
        <v>204</v>
      </c>
      <c r="B928" s="68"/>
      <c r="C928" s="68"/>
      <c r="D928" s="68"/>
      <c r="E928" s="38"/>
      <c r="F928"/>
    </row>
    <row r="929" spans="1:6" ht="12.75">
      <c r="A929" s="50"/>
      <c r="B929" s="51"/>
      <c r="C929" s="51"/>
      <c r="D929" s="51"/>
      <c r="E929" s="38"/>
      <c r="F929"/>
    </row>
    <row r="930" spans="1:6" ht="33.75" customHeight="1">
      <c r="A930" s="69" t="s">
        <v>184</v>
      </c>
      <c r="B930" s="69"/>
      <c r="C930" s="69"/>
      <c r="D930" s="69"/>
      <c r="E930" s="38"/>
      <c r="F930"/>
    </row>
    <row r="931" spans="1:6" ht="12.75">
      <c r="A931" s="38"/>
      <c r="B931" s="53"/>
      <c r="C931" s="55"/>
      <c r="D931" s="56"/>
      <c r="E931" s="38"/>
      <c r="F931"/>
    </row>
    <row r="932" spans="1:6" ht="12.75">
      <c r="A932" s="38"/>
      <c r="B932" s="53"/>
      <c r="C932" s="55"/>
      <c r="D932" s="56"/>
      <c r="E932" s="38"/>
      <c r="F932"/>
    </row>
    <row r="933" spans="1:6" ht="12.75">
      <c r="A933" s="30"/>
      <c r="B933" s="70" t="s">
        <v>112</v>
      </c>
      <c r="C933" s="70"/>
      <c r="D933" s="70"/>
      <c r="E933" s="70"/>
      <c r="F933"/>
    </row>
    <row r="934" spans="1:6" ht="12.75">
      <c r="A934" s="30"/>
      <c r="B934" s="31"/>
      <c r="C934" s="31"/>
      <c r="D934" s="31"/>
      <c r="E934" s="31"/>
      <c r="F934"/>
    </row>
    <row r="935" spans="1:6" ht="31.5" customHeight="1">
      <c r="A935" s="32" t="s">
        <v>0</v>
      </c>
      <c r="B935" s="32" t="s">
        <v>1</v>
      </c>
      <c r="C935" s="32" t="s">
        <v>2</v>
      </c>
      <c r="D935" s="32" t="s">
        <v>139</v>
      </c>
      <c r="E935" s="33"/>
      <c r="F935"/>
    </row>
    <row r="936" spans="1:6" ht="25.5">
      <c r="A936" s="42">
        <v>5</v>
      </c>
      <c r="B936" s="43" t="s">
        <v>131</v>
      </c>
      <c r="C936" s="44">
        <v>2505.6</v>
      </c>
      <c r="D936" s="45">
        <f>C937/C936*100</f>
        <v>92.44811621966795</v>
      </c>
      <c r="E936" s="38"/>
      <c r="F936"/>
    </row>
    <row r="937" spans="1:6" ht="25.5">
      <c r="A937" s="32">
        <v>10</v>
      </c>
      <c r="B937" s="39" t="s">
        <v>9</v>
      </c>
      <c r="C937" s="40">
        <v>2316.38</v>
      </c>
      <c r="D937" s="41">
        <v>100</v>
      </c>
      <c r="E937" s="38"/>
      <c r="F937"/>
    </row>
    <row r="938" spans="1:6" ht="25.5">
      <c r="A938" s="42">
        <v>12</v>
      </c>
      <c r="B938" s="43" t="s">
        <v>17</v>
      </c>
      <c r="C938" s="44">
        <v>2436.48</v>
      </c>
      <c r="D938" s="45">
        <f>C937/C938*100</f>
        <v>95.07075781455214</v>
      </c>
      <c r="E938" s="38"/>
      <c r="F938"/>
    </row>
    <row r="939" spans="1:6" ht="25.5">
      <c r="A939" s="42">
        <v>14</v>
      </c>
      <c r="B939" s="43" t="s">
        <v>136</v>
      </c>
      <c r="C939" s="44">
        <v>2460.67</v>
      </c>
      <c r="D939" s="45">
        <f>C937/C939*100</f>
        <v>94.13614991039026</v>
      </c>
      <c r="E939" s="38"/>
      <c r="F939"/>
    </row>
    <row r="940" spans="1:6" ht="8.25" customHeight="1">
      <c r="A940" s="38"/>
      <c r="B940" s="53"/>
      <c r="C940" s="55"/>
      <c r="D940" s="56"/>
      <c r="E940" s="38"/>
      <c r="F940"/>
    </row>
    <row r="941" spans="1:6" ht="12.75">
      <c r="A941" s="67" t="s">
        <v>211</v>
      </c>
      <c r="B941" s="68"/>
      <c r="C941" s="68"/>
      <c r="D941" s="68"/>
      <c r="E941" s="38"/>
      <c r="F941"/>
    </row>
    <row r="942" spans="1:6" ht="12.75">
      <c r="A942" s="38"/>
      <c r="B942" s="53"/>
      <c r="C942" s="55"/>
      <c r="D942" s="56"/>
      <c r="E942" s="38"/>
      <c r="F942"/>
    </row>
    <row r="943" spans="1:6" ht="12.75">
      <c r="A943" s="38"/>
      <c r="B943" s="53"/>
      <c r="C943" s="55"/>
      <c r="D943" s="56"/>
      <c r="E943" s="38"/>
      <c r="F943"/>
    </row>
    <row r="944" spans="1:6" ht="12.75">
      <c r="A944" s="30"/>
      <c r="B944" s="70" t="s">
        <v>113</v>
      </c>
      <c r="C944" s="70"/>
      <c r="D944" s="70"/>
      <c r="E944" s="70"/>
      <c r="F944"/>
    </row>
    <row r="945" spans="1:6" ht="12.75">
      <c r="A945" s="30"/>
      <c r="B945" s="31"/>
      <c r="C945" s="31"/>
      <c r="D945" s="31"/>
      <c r="E945" s="31"/>
      <c r="F945"/>
    </row>
    <row r="946" spans="1:6" ht="30.75" customHeight="1">
      <c r="A946" s="32" t="s">
        <v>0</v>
      </c>
      <c r="B946" s="32" t="s">
        <v>1</v>
      </c>
      <c r="C946" s="32" t="s">
        <v>2</v>
      </c>
      <c r="D946" s="32" t="s">
        <v>139</v>
      </c>
      <c r="E946" s="33"/>
      <c r="F946"/>
    </row>
    <row r="947" spans="1:6" ht="25.5">
      <c r="A947" s="42">
        <v>14</v>
      </c>
      <c r="B947" s="43" t="s">
        <v>136</v>
      </c>
      <c r="C947" s="44">
        <v>1232.28</v>
      </c>
      <c r="D947" s="37"/>
      <c r="E947" s="38"/>
      <c r="F947"/>
    </row>
    <row r="948" spans="1:6" ht="9.75" customHeight="1">
      <c r="A948" s="38"/>
      <c r="B948" s="53"/>
      <c r="C948" s="55"/>
      <c r="D948" s="56"/>
      <c r="E948" s="38"/>
      <c r="F948"/>
    </row>
    <row r="949" spans="1:6" ht="32.25" customHeight="1">
      <c r="A949" s="69" t="s">
        <v>250</v>
      </c>
      <c r="B949" s="69"/>
      <c r="C949" s="69"/>
      <c r="D949" s="69"/>
      <c r="E949" s="38"/>
      <c r="F949"/>
    </row>
    <row r="950" spans="1:6" ht="12.75">
      <c r="A950" s="38"/>
      <c r="B950" s="53"/>
      <c r="C950" s="55"/>
      <c r="D950" s="56"/>
      <c r="E950" s="38"/>
      <c r="F950"/>
    </row>
    <row r="951" spans="1:6" ht="12.75">
      <c r="A951" s="38"/>
      <c r="B951" s="53"/>
      <c r="C951" s="55"/>
      <c r="D951" s="56"/>
      <c r="E951" s="38"/>
      <c r="F951"/>
    </row>
    <row r="952" spans="1:6" ht="12.75">
      <c r="A952" s="30"/>
      <c r="B952" s="70" t="s">
        <v>114</v>
      </c>
      <c r="C952" s="70"/>
      <c r="D952" s="70"/>
      <c r="E952" s="70"/>
      <c r="F952"/>
    </row>
    <row r="953" spans="1:6" ht="12.75">
      <c r="A953" s="30"/>
      <c r="B953" s="31"/>
      <c r="C953" s="31"/>
      <c r="D953" s="31"/>
      <c r="E953" s="31"/>
      <c r="F953"/>
    </row>
    <row r="954" spans="1:6" ht="31.5" customHeight="1">
      <c r="A954" s="32" t="s">
        <v>0</v>
      </c>
      <c r="B954" s="32" t="s">
        <v>1</v>
      </c>
      <c r="C954" s="32" t="s">
        <v>2</v>
      </c>
      <c r="D954" s="32" t="s">
        <v>139</v>
      </c>
      <c r="E954" s="33"/>
      <c r="F954"/>
    </row>
    <row r="955" spans="1:6" ht="25.5">
      <c r="A955" s="42">
        <v>8</v>
      </c>
      <c r="B955" s="43" t="s">
        <v>134</v>
      </c>
      <c r="C955" s="44" t="s">
        <v>279</v>
      </c>
      <c r="D955" s="45">
        <f>C956/51670.66*100</f>
        <v>99.99330374336228</v>
      </c>
      <c r="E955" s="38"/>
      <c r="F955"/>
    </row>
    <row r="956" spans="1:6" ht="63.75">
      <c r="A956" s="32">
        <v>15</v>
      </c>
      <c r="B956" s="39" t="s">
        <v>137</v>
      </c>
      <c r="C956" s="40">
        <v>51667.2</v>
      </c>
      <c r="D956" s="41">
        <v>100</v>
      </c>
      <c r="E956" s="38"/>
      <c r="F956"/>
    </row>
    <row r="957" spans="1:6" ht="9" customHeight="1">
      <c r="A957" s="38"/>
      <c r="B957" s="53"/>
      <c r="C957" s="55"/>
      <c r="D957" s="56"/>
      <c r="E957" s="38"/>
      <c r="F957"/>
    </row>
    <row r="958" spans="1:6" ht="12.75">
      <c r="A958" s="67" t="s">
        <v>207</v>
      </c>
      <c r="B958" s="68"/>
      <c r="C958" s="68"/>
      <c r="D958" s="68"/>
      <c r="E958" s="38"/>
      <c r="F958"/>
    </row>
    <row r="959" spans="1:6" ht="12.75">
      <c r="A959" s="38"/>
      <c r="B959" s="53"/>
      <c r="C959" s="55"/>
      <c r="D959" s="56"/>
      <c r="E959" s="38"/>
      <c r="F959"/>
    </row>
    <row r="960" spans="1:6" ht="32.25" customHeight="1">
      <c r="A960" s="69" t="s">
        <v>185</v>
      </c>
      <c r="B960" s="69"/>
      <c r="C960" s="69"/>
      <c r="D960" s="69"/>
      <c r="E960" s="38"/>
      <c r="F960"/>
    </row>
    <row r="961" spans="1:6" ht="12.75">
      <c r="A961" s="53"/>
      <c r="B961" s="53"/>
      <c r="C961" s="53"/>
      <c r="D961" s="53"/>
      <c r="E961" s="38"/>
      <c r="F961"/>
    </row>
    <row r="962" spans="1:6" ht="12.75">
      <c r="A962" s="53"/>
      <c r="B962" s="53"/>
      <c r="C962" s="53"/>
      <c r="D962" s="53"/>
      <c r="E962" s="38"/>
      <c r="F962"/>
    </row>
    <row r="963" spans="1:6" ht="12.75">
      <c r="A963" s="30"/>
      <c r="B963" s="70" t="s">
        <v>115</v>
      </c>
      <c r="C963" s="70"/>
      <c r="D963" s="70"/>
      <c r="E963" s="70"/>
      <c r="F963"/>
    </row>
    <row r="964" spans="1:6" ht="12.75">
      <c r="A964" s="30"/>
      <c r="B964" s="31"/>
      <c r="C964" s="31"/>
      <c r="D964" s="31"/>
      <c r="E964" s="31"/>
      <c r="F964"/>
    </row>
    <row r="965" spans="1:6" ht="29.25" customHeight="1">
      <c r="A965" s="32" t="s">
        <v>0</v>
      </c>
      <c r="B965" s="32" t="s">
        <v>1</v>
      </c>
      <c r="C965" s="32" t="s">
        <v>2</v>
      </c>
      <c r="D965" s="32" t="s">
        <v>139</v>
      </c>
      <c r="E965" s="33"/>
      <c r="F965"/>
    </row>
    <row r="966" spans="1:6" ht="25.5">
      <c r="A966" s="32">
        <v>8</v>
      </c>
      <c r="B966" s="39" t="s">
        <v>134</v>
      </c>
      <c r="C966" s="44" t="s">
        <v>280</v>
      </c>
      <c r="D966" s="41">
        <v>100</v>
      </c>
      <c r="E966" s="38"/>
      <c r="F966"/>
    </row>
    <row r="967" spans="1:6" ht="25.5">
      <c r="A967" s="42">
        <v>12</v>
      </c>
      <c r="B967" s="43" t="s">
        <v>17</v>
      </c>
      <c r="C967" s="44">
        <v>1535.76</v>
      </c>
      <c r="D967" s="45">
        <f>1460.16/C967*100</f>
        <v>95.0773558368495</v>
      </c>
      <c r="E967" s="38"/>
      <c r="F967"/>
    </row>
    <row r="968" spans="1:6" ht="8.25" customHeight="1">
      <c r="A968" s="38"/>
      <c r="B968" s="53"/>
      <c r="C968" s="55"/>
      <c r="D968" s="56"/>
      <c r="E968" s="38"/>
      <c r="F968"/>
    </row>
    <row r="969" spans="1:6" ht="12.75">
      <c r="A969" s="67" t="s">
        <v>204</v>
      </c>
      <c r="B969" s="68"/>
      <c r="C969" s="68"/>
      <c r="D969" s="68"/>
      <c r="E969" s="38"/>
      <c r="F969"/>
    </row>
    <row r="970" spans="1:6" ht="15.75" customHeight="1">
      <c r="A970" s="50"/>
      <c r="B970" s="51"/>
      <c r="C970" s="51"/>
      <c r="D970" s="51"/>
      <c r="E970" s="38"/>
      <c r="F970"/>
    </row>
    <row r="971" spans="1:6" ht="33" customHeight="1">
      <c r="A971" s="69" t="s">
        <v>186</v>
      </c>
      <c r="B971" s="69"/>
      <c r="C971" s="69"/>
      <c r="D971" s="69"/>
      <c r="E971" s="38"/>
      <c r="F971"/>
    </row>
    <row r="972" spans="1:6" ht="12.75">
      <c r="A972" s="38"/>
      <c r="B972" s="53"/>
      <c r="C972" s="55"/>
      <c r="D972" s="56"/>
      <c r="E972" s="38"/>
      <c r="F972"/>
    </row>
    <row r="973" spans="1:6" ht="12.75">
      <c r="A973" s="38"/>
      <c r="B973" s="53"/>
      <c r="C973" s="55"/>
      <c r="D973" s="56"/>
      <c r="E973" s="38"/>
      <c r="F973"/>
    </row>
    <row r="974" spans="1:6" ht="12.75">
      <c r="A974" s="30"/>
      <c r="B974" s="70" t="s">
        <v>116</v>
      </c>
      <c r="C974" s="70"/>
      <c r="D974" s="70"/>
      <c r="E974" s="70"/>
      <c r="F974"/>
    </row>
    <row r="975" spans="1:6" ht="12.75">
      <c r="A975" s="30"/>
      <c r="B975" s="31"/>
      <c r="C975" s="31"/>
      <c r="D975" s="31"/>
      <c r="E975" s="31"/>
      <c r="F975"/>
    </row>
    <row r="976" spans="1:6" ht="30.75" customHeight="1">
      <c r="A976" s="32" t="s">
        <v>0</v>
      </c>
      <c r="B976" s="32" t="s">
        <v>1</v>
      </c>
      <c r="C976" s="32" t="s">
        <v>2</v>
      </c>
      <c r="D976" s="32" t="s">
        <v>139</v>
      </c>
      <c r="E976" s="33"/>
      <c r="F976"/>
    </row>
    <row r="977" spans="1:6" ht="25.5">
      <c r="A977" s="32">
        <v>8</v>
      </c>
      <c r="B977" s="39" t="s">
        <v>134</v>
      </c>
      <c r="C977" s="40">
        <v>1515.78</v>
      </c>
      <c r="D977" s="41">
        <v>100</v>
      </c>
      <c r="E977" s="38"/>
      <c r="F977"/>
    </row>
    <row r="978" spans="1:6" ht="25.5">
      <c r="A978" s="42">
        <v>10</v>
      </c>
      <c r="B978" s="43" t="s">
        <v>9</v>
      </c>
      <c r="C978" s="44">
        <v>1542.24</v>
      </c>
      <c r="D978" s="45">
        <f>C977/C978*100</f>
        <v>98.2843137254902</v>
      </c>
      <c r="E978" s="38"/>
      <c r="F978"/>
    </row>
    <row r="979" spans="1:6" ht="25.5">
      <c r="A979" s="42">
        <v>12</v>
      </c>
      <c r="B979" s="43" t="s">
        <v>17</v>
      </c>
      <c r="C979" s="44">
        <v>1542.24</v>
      </c>
      <c r="D979" s="45">
        <f>C977/C979*100</f>
        <v>98.2843137254902</v>
      </c>
      <c r="E979" s="38"/>
      <c r="F979"/>
    </row>
    <row r="980" spans="1:6" ht="25.5">
      <c r="A980" s="42">
        <v>14</v>
      </c>
      <c r="B980" s="43" t="s">
        <v>136</v>
      </c>
      <c r="C980" s="44">
        <v>1540.73</v>
      </c>
      <c r="D980" s="45">
        <f>C977/C980*100</f>
        <v>98.38063774963815</v>
      </c>
      <c r="E980" s="38"/>
      <c r="F980"/>
    </row>
    <row r="981" spans="1:6" ht="63.75">
      <c r="A981" s="42">
        <v>15</v>
      </c>
      <c r="B981" s="43" t="s">
        <v>137</v>
      </c>
      <c r="C981" s="44">
        <v>1516.54</v>
      </c>
      <c r="D981" s="45">
        <f>C977/C981*100</f>
        <v>99.94988592453875</v>
      </c>
      <c r="E981" s="38"/>
      <c r="F981"/>
    </row>
    <row r="982" spans="1:6" ht="6.75" customHeight="1">
      <c r="A982" s="38"/>
      <c r="B982" s="53"/>
      <c r="C982" s="55"/>
      <c r="D982" s="56"/>
      <c r="E982" s="38"/>
      <c r="F982"/>
    </row>
    <row r="983" spans="1:6" ht="12.75">
      <c r="A983" s="67" t="s">
        <v>204</v>
      </c>
      <c r="B983" s="68"/>
      <c r="C983" s="68"/>
      <c r="D983" s="68"/>
      <c r="E983" s="38"/>
      <c r="F983"/>
    </row>
    <row r="984" spans="1:6" ht="12.75">
      <c r="A984" s="50"/>
      <c r="B984" s="51"/>
      <c r="C984" s="51"/>
      <c r="D984" s="51"/>
      <c r="E984" s="38"/>
      <c r="F984"/>
    </row>
    <row r="985" spans="1:6" ht="32.25" customHeight="1">
      <c r="A985" s="69" t="s">
        <v>187</v>
      </c>
      <c r="B985" s="69"/>
      <c r="C985" s="69"/>
      <c r="D985" s="69"/>
      <c r="E985" s="38"/>
      <c r="F985"/>
    </row>
    <row r="986" spans="1:6" ht="12.75">
      <c r="A986" s="38"/>
      <c r="B986" s="53"/>
      <c r="C986" s="55"/>
      <c r="D986" s="56"/>
      <c r="E986" s="38"/>
      <c r="F986"/>
    </row>
    <row r="987" spans="1:6" ht="12.75">
      <c r="A987" s="38"/>
      <c r="B987" s="53"/>
      <c r="C987" s="55"/>
      <c r="D987" s="56"/>
      <c r="E987" s="38"/>
      <c r="F987"/>
    </row>
    <row r="988" spans="1:6" ht="12.75">
      <c r="A988" s="30"/>
      <c r="B988" s="70" t="s">
        <v>117</v>
      </c>
      <c r="C988" s="70"/>
      <c r="D988" s="70"/>
      <c r="E988" s="70"/>
      <c r="F988"/>
    </row>
    <row r="989" spans="1:6" ht="12.75">
      <c r="A989" s="30"/>
      <c r="B989" s="31"/>
      <c r="C989" s="31"/>
      <c r="D989" s="31"/>
      <c r="E989" s="31"/>
      <c r="F989"/>
    </row>
    <row r="990" spans="1:6" ht="31.5" customHeight="1">
      <c r="A990" s="32" t="s">
        <v>0</v>
      </c>
      <c r="B990" s="32" t="s">
        <v>1</v>
      </c>
      <c r="C990" s="32" t="s">
        <v>2</v>
      </c>
      <c r="D990" s="32" t="s">
        <v>139</v>
      </c>
      <c r="E990" s="33"/>
      <c r="F990"/>
    </row>
    <row r="991" spans="1:6" ht="25.5">
      <c r="A991" s="42">
        <v>5</v>
      </c>
      <c r="B991" s="43" t="s">
        <v>131</v>
      </c>
      <c r="C991" s="44">
        <v>1210.68</v>
      </c>
      <c r="D991" s="45">
        <f>C997/C991*100</f>
        <v>95.59338553540158</v>
      </c>
      <c r="E991" s="38"/>
      <c r="F991"/>
    </row>
    <row r="992" spans="1:6" ht="25.5">
      <c r="A992" s="42">
        <v>8</v>
      </c>
      <c r="B992" s="43" t="s">
        <v>134</v>
      </c>
      <c r="C992" s="44">
        <v>1159</v>
      </c>
      <c r="D992" s="45">
        <f>C997/C992*100</f>
        <v>99.85591026747194</v>
      </c>
      <c r="E992" s="38"/>
      <c r="F992"/>
    </row>
    <row r="993" spans="1:6" ht="25.5">
      <c r="A993" s="42">
        <v>10</v>
      </c>
      <c r="B993" s="43" t="s">
        <v>9</v>
      </c>
      <c r="C993" s="44">
        <v>1165.54</v>
      </c>
      <c r="D993" s="45">
        <f>C997/C993*100</f>
        <v>99.29560547042571</v>
      </c>
      <c r="E993" s="38"/>
      <c r="F993"/>
    </row>
    <row r="994" spans="1:6" ht="25.5">
      <c r="A994" s="42">
        <v>12</v>
      </c>
      <c r="B994" s="43" t="s">
        <v>17</v>
      </c>
      <c r="C994" s="44">
        <v>1177.85</v>
      </c>
      <c r="D994" s="45">
        <f>C997/C995*100</f>
        <v>95.59338553540158</v>
      </c>
      <c r="E994" s="38"/>
      <c r="F994"/>
    </row>
    <row r="995" spans="1:6" ht="25.5">
      <c r="A995" s="42">
        <v>13</v>
      </c>
      <c r="B995" s="43" t="s">
        <v>135</v>
      </c>
      <c r="C995" s="44">
        <v>1210.68</v>
      </c>
      <c r="D995" s="45">
        <f>C997/C995*100</f>
        <v>95.59338553540158</v>
      </c>
      <c r="E995" s="38"/>
      <c r="F995"/>
    </row>
    <row r="996" spans="1:6" ht="25.5">
      <c r="A996" s="42">
        <v>14</v>
      </c>
      <c r="B996" s="43" t="s">
        <v>136</v>
      </c>
      <c r="C996" s="44">
        <v>1173.74</v>
      </c>
      <c r="D996" s="45">
        <f>C997/C996*100</f>
        <v>98.60190502155503</v>
      </c>
      <c r="E996" s="38"/>
      <c r="F996"/>
    </row>
    <row r="997" spans="1:6" ht="63.75">
      <c r="A997" s="32">
        <v>15</v>
      </c>
      <c r="B997" s="39" t="s">
        <v>137</v>
      </c>
      <c r="C997" s="40">
        <v>1157.33</v>
      </c>
      <c r="D997" s="41">
        <v>100</v>
      </c>
      <c r="E997" s="38"/>
      <c r="F997"/>
    </row>
    <row r="998" spans="1:6" ht="8.25" customHeight="1">
      <c r="A998" s="38"/>
      <c r="B998" s="53"/>
      <c r="C998" s="55"/>
      <c r="D998" s="56"/>
      <c r="E998" s="38"/>
      <c r="F998"/>
    </row>
    <row r="999" spans="1:6" ht="12.75">
      <c r="A999" s="67" t="s">
        <v>207</v>
      </c>
      <c r="B999" s="68"/>
      <c r="C999" s="68"/>
      <c r="D999" s="68"/>
      <c r="E999" s="38"/>
      <c r="F999"/>
    </row>
    <row r="1000" spans="1:6" ht="12.75">
      <c r="A1000" s="50"/>
      <c r="B1000" s="51"/>
      <c r="C1000" s="51"/>
      <c r="D1000" s="51"/>
      <c r="E1000" s="38"/>
      <c r="F1000"/>
    </row>
    <row r="1001" spans="1:6" ht="32.25" customHeight="1">
      <c r="A1001" s="69" t="s">
        <v>188</v>
      </c>
      <c r="B1001" s="69"/>
      <c r="C1001" s="69"/>
      <c r="D1001" s="69"/>
      <c r="E1001" s="38"/>
      <c r="F1001"/>
    </row>
    <row r="1002" spans="1:6" ht="12.75">
      <c r="A1002" s="38"/>
      <c r="B1002" s="53"/>
      <c r="C1002" s="55"/>
      <c r="D1002" s="56"/>
      <c r="E1002" s="38"/>
      <c r="F1002"/>
    </row>
    <row r="1003" spans="1:6" ht="12.75">
      <c r="A1003" s="38"/>
      <c r="B1003" s="53"/>
      <c r="C1003" s="55"/>
      <c r="D1003" s="56"/>
      <c r="E1003" s="38"/>
      <c r="F1003"/>
    </row>
    <row r="1004" spans="1:6" ht="12.75">
      <c r="A1004" s="30"/>
      <c r="B1004" s="70" t="s">
        <v>118</v>
      </c>
      <c r="C1004" s="70"/>
      <c r="D1004" s="70"/>
      <c r="E1004" s="70"/>
      <c r="F1004"/>
    </row>
    <row r="1005" spans="1:6" ht="12.75">
      <c r="A1005" s="30"/>
      <c r="B1005" s="31"/>
      <c r="C1005" s="31"/>
      <c r="D1005" s="31"/>
      <c r="E1005" s="31"/>
      <c r="F1005"/>
    </row>
    <row r="1006" spans="1:6" ht="31.5" customHeight="1">
      <c r="A1006" s="32" t="s">
        <v>0</v>
      </c>
      <c r="B1006" s="32" t="s">
        <v>1</v>
      </c>
      <c r="C1006" s="32" t="s">
        <v>2</v>
      </c>
      <c r="D1006" s="32" t="s">
        <v>139</v>
      </c>
      <c r="E1006" s="33"/>
      <c r="F1006"/>
    </row>
    <row r="1007" spans="1:6" ht="25.5">
      <c r="A1007" s="42">
        <v>1</v>
      </c>
      <c r="B1007" s="43" t="s">
        <v>129</v>
      </c>
      <c r="C1007" s="44" t="s">
        <v>281</v>
      </c>
      <c r="D1007" s="44">
        <f>11178/11250.9*100</f>
        <v>99.35205183585313</v>
      </c>
      <c r="E1007" s="38"/>
      <c r="F1007"/>
    </row>
    <row r="1008" spans="1:6" ht="25.5">
      <c r="A1008" s="42">
        <v>6</v>
      </c>
      <c r="B1008" s="43" t="s">
        <v>132</v>
      </c>
      <c r="C1008" s="44">
        <v>12416.49</v>
      </c>
      <c r="D1008" s="44">
        <f>11178/C1008*100</f>
        <v>90.02544197273143</v>
      </c>
      <c r="E1008" s="38"/>
      <c r="F1008"/>
    </row>
    <row r="1009" spans="1:6" ht="25.5">
      <c r="A1009" s="42">
        <v>8</v>
      </c>
      <c r="B1009" s="43" t="s">
        <v>134</v>
      </c>
      <c r="C1009" s="44">
        <v>11967.75</v>
      </c>
      <c r="D1009" s="44">
        <f>11178/C1009*100</f>
        <v>93.4010152284264</v>
      </c>
      <c r="E1009" s="38"/>
      <c r="F1009"/>
    </row>
    <row r="1010" spans="1:6" ht="25.5">
      <c r="A1010" s="32">
        <v>9</v>
      </c>
      <c r="B1010" s="39" t="s">
        <v>20</v>
      </c>
      <c r="C1010" s="44" t="s">
        <v>282</v>
      </c>
      <c r="D1010" s="41">
        <v>100</v>
      </c>
      <c r="E1010" s="38"/>
      <c r="F1010"/>
    </row>
    <row r="1011" spans="1:6" ht="25.5">
      <c r="A1011" s="42">
        <v>12</v>
      </c>
      <c r="B1011" s="43" t="s">
        <v>17</v>
      </c>
      <c r="C1011" s="44">
        <v>16502.94</v>
      </c>
      <c r="D1011" s="45">
        <f>11178/C1011*100</f>
        <v>67.73338568764112</v>
      </c>
      <c r="E1011" s="38"/>
      <c r="F1011"/>
    </row>
    <row r="1012" spans="1:6" ht="9" customHeight="1">
      <c r="A1012" s="38"/>
      <c r="B1012" s="53"/>
      <c r="C1012" s="55"/>
      <c r="D1012" s="56"/>
      <c r="E1012" s="38"/>
      <c r="F1012"/>
    </row>
    <row r="1013" spans="1:6" ht="12.75">
      <c r="A1013" s="67" t="s">
        <v>283</v>
      </c>
      <c r="B1013" s="68"/>
      <c r="C1013" s="68"/>
      <c r="D1013" s="68"/>
      <c r="E1013" s="38"/>
      <c r="F1013"/>
    </row>
    <row r="1014" spans="1:6" ht="12.75">
      <c r="A1014" s="50"/>
      <c r="B1014" s="51"/>
      <c r="C1014" s="51"/>
      <c r="D1014" s="51"/>
      <c r="E1014" s="38"/>
      <c r="F1014"/>
    </row>
    <row r="1015" spans="1:6" ht="12.75">
      <c r="A1015" s="72" t="s">
        <v>284</v>
      </c>
      <c r="B1015" s="72"/>
      <c r="C1015" s="72"/>
      <c r="D1015" s="72"/>
      <c r="E1015" s="38"/>
      <c r="F1015"/>
    </row>
    <row r="1016" spans="1:6" ht="12.75">
      <c r="A1016" s="38"/>
      <c r="B1016" s="53"/>
      <c r="C1016" s="55"/>
      <c r="D1016" s="56"/>
      <c r="E1016" s="38"/>
      <c r="F1016"/>
    </row>
    <row r="1017" spans="1:6" ht="12.75">
      <c r="A1017" s="38"/>
      <c r="B1017" s="53"/>
      <c r="C1017" s="55"/>
      <c r="D1017" s="56"/>
      <c r="E1017" s="38"/>
      <c r="F1017"/>
    </row>
    <row r="1018" spans="1:6" ht="12.75">
      <c r="A1018" s="30"/>
      <c r="B1018" s="70" t="s">
        <v>119</v>
      </c>
      <c r="C1018" s="70"/>
      <c r="D1018" s="70"/>
      <c r="E1018" s="70"/>
      <c r="F1018"/>
    </row>
    <row r="1019" spans="1:6" ht="12.75">
      <c r="A1019" s="30"/>
      <c r="B1019" s="31"/>
      <c r="C1019" s="31"/>
      <c r="D1019" s="31"/>
      <c r="E1019" s="31"/>
      <c r="F1019"/>
    </row>
    <row r="1020" spans="1:6" ht="30" customHeight="1">
      <c r="A1020" s="32" t="s">
        <v>0</v>
      </c>
      <c r="B1020" s="32" t="s">
        <v>1</v>
      </c>
      <c r="C1020" s="32" t="s">
        <v>2</v>
      </c>
      <c r="D1020" s="32" t="s">
        <v>139</v>
      </c>
      <c r="E1020" s="33"/>
      <c r="F1020"/>
    </row>
    <row r="1021" spans="1:6" ht="25.5">
      <c r="A1021" s="42">
        <v>5</v>
      </c>
      <c r="B1021" s="43" t="s">
        <v>131</v>
      </c>
      <c r="C1021" s="44">
        <v>1357.56</v>
      </c>
      <c r="D1021" s="45">
        <f>C1023/C1021*100</f>
        <v>92.33919679424851</v>
      </c>
      <c r="E1021" s="38"/>
      <c r="F1021"/>
    </row>
    <row r="1022" spans="1:6" ht="25.5">
      <c r="A1022" s="42">
        <v>8</v>
      </c>
      <c r="B1022" s="43" t="s">
        <v>134</v>
      </c>
      <c r="C1022" s="44" t="s">
        <v>285</v>
      </c>
      <c r="D1022" s="45">
        <f>C1023/1294.38*100</f>
        <v>96.84636660022558</v>
      </c>
      <c r="E1022" s="38"/>
      <c r="F1022"/>
    </row>
    <row r="1023" spans="1:6" ht="25.5">
      <c r="A1023" s="32">
        <v>10</v>
      </c>
      <c r="B1023" s="39" t="s">
        <v>9</v>
      </c>
      <c r="C1023" s="40">
        <v>1253.56</v>
      </c>
      <c r="D1023" s="41">
        <v>100</v>
      </c>
      <c r="E1023" s="38"/>
      <c r="F1023"/>
    </row>
    <row r="1024" spans="1:6" ht="25.5">
      <c r="A1024" s="42">
        <v>12</v>
      </c>
      <c r="B1024" s="43" t="s">
        <v>17</v>
      </c>
      <c r="C1024" s="44">
        <v>1319</v>
      </c>
      <c r="D1024" s="45">
        <f>C1023/C1024*100</f>
        <v>95.03866565579985</v>
      </c>
      <c r="E1024" s="38"/>
      <c r="F1024"/>
    </row>
    <row r="1025" spans="1:6" ht="25.5">
      <c r="A1025" s="42">
        <v>13</v>
      </c>
      <c r="B1025" s="43" t="s">
        <v>135</v>
      </c>
      <c r="C1025" s="44">
        <v>1357.88</v>
      </c>
      <c r="D1025" s="45">
        <f>C1023/C1025*100</f>
        <v>92.31743600318141</v>
      </c>
      <c r="E1025" s="38"/>
      <c r="F1025"/>
    </row>
    <row r="1026" spans="1:6" ht="25.5">
      <c r="A1026" s="42">
        <v>14</v>
      </c>
      <c r="B1026" s="43" t="s">
        <v>136</v>
      </c>
      <c r="C1026" s="44">
        <v>1317.71</v>
      </c>
      <c r="D1026" s="45">
        <f>C1023/C1026*100</f>
        <v>95.13170576226938</v>
      </c>
      <c r="E1026" s="38"/>
      <c r="F1026"/>
    </row>
    <row r="1027" spans="1:6" ht="63.75">
      <c r="A1027" s="42">
        <v>15</v>
      </c>
      <c r="B1027" s="43" t="s">
        <v>137</v>
      </c>
      <c r="C1027" s="44">
        <v>1295.68</v>
      </c>
      <c r="D1027" s="45">
        <f>C1023/C1027*100</f>
        <v>96.74919733267473</v>
      </c>
      <c r="E1027" s="38"/>
      <c r="F1027"/>
    </row>
    <row r="1028" spans="1:6" ht="9" customHeight="1">
      <c r="A1028" s="38"/>
      <c r="B1028" s="53"/>
      <c r="C1028" s="55"/>
      <c r="D1028" s="56"/>
      <c r="E1028" s="38"/>
      <c r="F1028"/>
    </row>
    <row r="1029" spans="1:6" ht="12.75">
      <c r="A1029" s="67" t="s">
        <v>211</v>
      </c>
      <c r="B1029" s="68"/>
      <c r="C1029" s="68"/>
      <c r="D1029" s="68"/>
      <c r="E1029" s="38"/>
      <c r="F1029"/>
    </row>
    <row r="1030" spans="1:6" ht="12.75">
      <c r="A1030" s="50"/>
      <c r="B1030" s="51"/>
      <c r="C1030" s="51"/>
      <c r="D1030" s="51"/>
      <c r="E1030" s="38"/>
      <c r="F1030"/>
    </row>
    <row r="1031" spans="1:6" ht="30.75" customHeight="1">
      <c r="A1031" s="69" t="s">
        <v>189</v>
      </c>
      <c r="B1031" s="69"/>
      <c r="C1031" s="69"/>
      <c r="D1031" s="69"/>
      <c r="E1031" s="38"/>
      <c r="F1031"/>
    </row>
    <row r="1032" spans="1:6" ht="12.75">
      <c r="A1032" s="38"/>
      <c r="B1032" s="53"/>
      <c r="C1032" s="55"/>
      <c r="D1032" s="56"/>
      <c r="E1032" s="38"/>
      <c r="F1032"/>
    </row>
    <row r="1033" spans="1:6" ht="12.75">
      <c r="A1033" s="38"/>
      <c r="B1033" s="53"/>
      <c r="C1033" s="55"/>
      <c r="D1033" s="56"/>
      <c r="E1033" s="38"/>
      <c r="F1033"/>
    </row>
    <row r="1034" spans="1:6" ht="12.75">
      <c r="A1034" s="30"/>
      <c r="B1034" s="70" t="s">
        <v>120</v>
      </c>
      <c r="C1034" s="70"/>
      <c r="D1034" s="70"/>
      <c r="E1034" s="70"/>
      <c r="F1034"/>
    </row>
    <row r="1035" spans="1:6" ht="12.75">
      <c r="A1035" s="30"/>
      <c r="B1035" s="31"/>
      <c r="C1035" s="31"/>
      <c r="D1035" s="31"/>
      <c r="E1035" s="31"/>
      <c r="F1035"/>
    </row>
    <row r="1036" spans="1:6" ht="30.75" customHeight="1">
      <c r="A1036" s="32" t="s">
        <v>0</v>
      </c>
      <c r="B1036" s="32" t="s">
        <v>1</v>
      </c>
      <c r="C1036" s="32" t="s">
        <v>2</v>
      </c>
      <c r="D1036" s="32" t="s">
        <v>139</v>
      </c>
      <c r="E1036" s="33"/>
      <c r="F1036"/>
    </row>
    <row r="1037" spans="1:6" ht="25.5">
      <c r="A1037" s="42">
        <v>8</v>
      </c>
      <c r="B1037" s="43" t="s">
        <v>134</v>
      </c>
      <c r="C1037" s="44" t="s">
        <v>286</v>
      </c>
      <c r="D1037" s="45">
        <f>C1039/12436.2*100</f>
        <v>99.91315675206252</v>
      </c>
      <c r="E1037" s="38"/>
      <c r="F1037"/>
    </row>
    <row r="1038" spans="1:6" ht="25.5">
      <c r="A1038" s="42">
        <v>12</v>
      </c>
      <c r="B1038" s="43" t="s">
        <v>17</v>
      </c>
      <c r="C1038" s="44">
        <v>12609</v>
      </c>
      <c r="D1038" s="45">
        <f>C1039/C1038*100</f>
        <v>98.54389721627409</v>
      </c>
      <c r="E1038" s="38"/>
      <c r="F1038"/>
    </row>
    <row r="1039" spans="1:6" ht="63.75">
      <c r="A1039" s="32">
        <v>15</v>
      </c>
      <c r="B1039" s="39" t="s">
        <v>137</v>
      </c>
      <c r="C1039" s="40">
        <v>12425.4</v>
      </c>
      <c r="D1039" s="41">
        <v>100</v>
      </c>
      <c r="E1039" s="38"/>
      <c r="F1039"/>
    </row>
    <row r="1040" spans="1:6" ht="9" customHeight="1">
      <c r="A1040" s="38"/>
      <c r="B1040" s="53"/>
      <c r="C1040" s="55"/>
      <c r="D1040" s="56"/>
      <c r="E1040" s="38"/>
      <c r="F1040"/>
    </row>
    <row r="1041" spans="1:6" ht="12.75">
      <c r="A1041" s="67" t="s">
        <v>207</v>
      </c>
      <c r="B1041" s="68"/>
      <c r="C1041" s="68"/>
      <c r="D1041" s="68"/>
      <c r="E1041" s="38"/>
      <c r="F1041"/>
    </row>
    <row r="1042" spans="1:6" ht="12.75">
      <c r="A1042" s="50"/>
      <c r="B1042" s="51"/>
      <c r="C1042" s="51"/>
      <c r="D1042" s="51"/>
      <c r="E1042" s="38"/>
      <c r="F1042"/>
    </row>
    <row r="1043" spans="1:6" ht="33" customHeight="1">
      <c r="A1043" s="69" t="s">
        <v>190</v>
      </c>
      <c r="B1043" s="69"/>
      <c r="C1043" s="69"/>
      <c r="D1043" s="69"/>
      <c r="E1043" s="38"/>
      <c r="F1043"/>
    </row>
    <row r="1044" spans="1:6" ht="12.75">
      <c r="A1044" s="38"/>
      <c r="B1044" s="53"/>
      <c r="C1044" s="55"/>
      <c r="D1044" s="56"/>
      <c r="E1044" s="38"/>
      <c r="F1044"/>
    </row>
    <row r="1045" spans="1:6" ht="12.75">
      <c r="A1045" s="38"/>
      <c r="B1045" s="53"/>
      <c r="C1045" s="55"/>
      <c r="D1045" s="56"/>
      <c r="E1045" s="38"/>
      <c r="F1045"/>
    </row>
    <row r="1046" spans="1:6" ht="12.75">
      <c r="A1046" s="30"/>
      <c r="B1046" s="70" t="s">
        <v>121</v>
      </c>
      <c r="C1046" s="70"/>
      <c r="D1046" s="70"/>
      <c r="E1046" s="70"/>
      <c r="F1046"/>
    </row>
    <row r="1047" spans="1:6" ht="12.75">
      <c r="A1047" s="30"/>
      <c r="B1047" s="31"/>
      <c r="C1047" s="31"/>
      <c r="D1047" s="31"/>
      <c r="E1047" s="31"/>
      <c r="F1047"/>
    </row>
    <row r="1048" spans="1:6" ht="31.5" customHeight="1">
      <c r="A1048" s="32" t="s">
        <v>0</v>
      </c>
      <c r="B1048" s="32" t="s">
        <v>1</v>
      </c>
      <c r="C1048" s="32" t="s">
        <v>2</v>
      </c>
      <c r="D1048" s="32" t="s">
        <v>139</v>
      </c>
      <c r="E1048" s="33"/>
      <c r="F1048"/>
    </row>
    <row r="1049" spans="1:6" ht="25.5">
      <c r="A1049" s="42">
        <v>8</v>
      </c>
      <c r="B1049" s="43" t="s">
        <v>134</v>
      </c>
      <c r="C1049" s="44" t="s">
        <v>287</v>
      </c>
      <c r="D1049" s="45">
        <f>C1051/2917.73*100</f>
        <v>99.94824743893368</v>
      </c>
      <c r="E1049" s="38"/>
      <c r="F1049"/>
    </row>
    <row r="1050" spans="1:6" ht="25.5">
      <c r="A1050" s="42">
        <v>12</v>
      </c>
      <c r="B1050" s="43" t="s">
        <v>17</v>
      </c>
      <c r="C1050" s="44">
        <v>2989.22</v>
      </c>
      <c r="D1050" s="45">
        <f>C1051/C1050*100</f>
        <v>97.55789135627354</v>
      </c>
      <c r="E1050" s="38"/>
      <c r="F1050"/>
    </row>
    <row r="1051" spans="1:6" ht="63.75">
      <c r="A1051" s="32">
        <v>15</v>
      </c>
      <c r="B1051" s="39" t="s">
        <v>137</v>
      </c>
      <c r="C1051" s="40">
        <v>2916.22</v>
      </c>
      <c r="D1051" s="41">
        <v>100</v>
      </c>
      <c r="E1051" s="38"/>
      <c r="F1051"/>
    </row>
    <row r="1052" spans="1:6" ht="8.25" customHeight="1">
      <c r="A1052" s="38"/>
      <c r="B1052" s="53"/>
      <c r="C1052" s="55"/>
      <c r="D1052" s="56"/>
      <c r="E1052" s="38"/>
      <c r="F1052"/>
    </row>
    <row r="1053" spans="1:6" ht="12.75">
      <c r="A1053" s="67" t="s">
        <v>207</v>
      </c>
      <c r="B1053" s="68"/>
      <c r="C1053" s="68"/>
      <c r="D1053" s="68"/>
      <c r="E1053" s="38"/>
      <c r="F1053"/>
    </row>
    <row r="1054" spans="1:6" ht="12.75">
      <c r="A1054" s="50"/>
      <c r="B1054" s="51"/>
      <c r="C1054" s="51"/>
      <c r="D1054" s="51"/>
      <c r="E1054" s="38"/>
      <c r="F1054"/>
    </row>
    <row r="1055" spans="1:6" ht="31.5" customHeight="1">
      <c r="A1055" s="69" t="s">
        <v>191</v>
      </c>
      <c r="B1055" s="69"/>
      <c r="C1055" s="69"/>
      <c r="D1055" s="69"/>
      <c r="E1055" s="38"/>
      <c r="F1055"/>
    </row>
    <row r="1056" spans="1:6" ht="12.75">
      <c r="A1056" s="38"/>
      <c r="B1056" s="53"/>
      <c r="C1056" s="55"/>
      <c r="D1056" s="56"/>
      <c r="E1056" s="38"/>
      <c r="F1056"/>
    </row>
    <row r="1057" spans="1:6" ht="12.75">
      <c r="A1057" s="38"/>
      <c r="B1057" s="53"/>
      <c r="C1057" s="55"/>
      <c r="D1057" s="56"/>
      <c r="E1057" s="38"/>
      <c r="F1057"/>
    </row>
    <row r="1058" spans="1:6" ht="12.75">
      <c r="A1058" s="30"/>
      <c r="B1058" s="70" t="s">
        <v>122</v>
      </c>
      <c r="C1058" s="70"/>
      <c r="D1058" s="70"/>
      <c r="E1058" s="70"/>
      <c r="F1058"/>
    </row>
    <row r="1059" spans="1:6" ht="12.75">
      <c r="A1059" s="30"/>
      <c r="B1059" s="31"/>
      <c r="C1059" s="31"/>
      <c r="D1059" s="31"/>
      <c r="E1059" s="31"/>
      <c r="F1059"/>
    </row>
    <row r="1060" spans="1:6" ht="31.5" customHeight="1">
      <c r="A1060" s="32" t="s">
        <v>0</v>
      </c>
      <c r="B1060" s="32" t="s">
        <v>1</v>
      </c>
      <c r="C1060" s="32" t="s">
        <v>2</v>
      </c>
      <c r="D1060" s="32" t="s">
        <v>139</v>
      </c>
      <c r="E1060" s="33"/>
      <c r="F1060"/>
    </row>
    <row r="1061" spans="1:6" ht="25.5">
      <c r="A1061" s="42">
        <v>8</v>
      </c>
      <c r="B1061" s="43" t="s">
        <v>134</v>
      </c>
      <c r="C1061" s="44" t="s">
        <v>288</v>
      </c>
      <c r="D1061" s="45">
        <f>C1062/6809.4*100</f>
        <v>95.59873116574148</v>
      </c>
      <c r="E1061" s="38"/>
      <c r="F1061"/>
    </row>
    <row r="1062" spans="1:6" ht="25.5">
      <c r="A1062" s="32">
        <v>12</v>
      </c>
      <c r="B1062" s="39" t="s">
        <v>17</v>
      </c>
      <c r="C1062" s="40">
        <v>6509.7</v>
      </c>
      <c r="D1062" s="41">
        <v>100</v>
      </c>
      <c r="E1062" s="38"/>
      <c r="F1062"/>
    </row>
    <row r="1063" spans="1:6" ht="63.75">
      <c r="A1063" s="42">
        <v>15</v>
      </c>
      <c r="B1063" s="43" t="s">
        <v>137</v>
      </c>
      <c r="C1063" s="44">
        <v>6804.54</v>
      </c>
      <c r="D1063" s="45">
        <f>C1062/C1063*100</f>
        <v>95.66701055471788</v>
      </c>
      <c r="E1063" s="38"/>
      <c r="F1063"/>
    </row>
    <row r="1064" spans="1:6" ht="8.25" customHeight="1">
      <c r="A1064" s="38"/>
      <c r="B1064" s="53"/>
      <c r="C1064" s="55"/>
      <c r="D1064" s="56"/>
      <c r="E1064" s="38"/>
      <c r="F1064"/>
    </row>
    <row r="1065" spans="1:6" ht="12.75">
      <c r="A1065" s="67" t="s">
        <v>199</v>
      </c>
      <c r="B1065" s="68"/>
      <c r="C1065" s="68"/>
      <c r="D1065" s="68"/>
      <c r="E1065" s="38"/>
      <c r="F1065"/>
    </row>
    <row r="1066" spans="1:6" ht="12.75">
      <c r="A1066" s="50"/>
      <c r="B1066" s="51"/>
      <c r="C1066" s="51"/>
      <c r="D1066" s="51"/>
      <c r="E1066" s="38"/>
      <c r="F1066"/>
    </row>
    <row r="1067" spans="1:6" ht="31.5" customHeight="1">
      <c r="A1067" s="69" t="s">
        <v>192</v>
      </c>
      <c r="B1067" s="69"/>
      <c r="C1067" s="69"/>
      <c r="D1067" s="69"/>
      <c r="E1067" s="38"/>
      <c r="F1067"/>
    </row>
    <row r="1068" spans="1:6" ht="12.75">
      <c r="A1068" s="38"/>
      <c r="B1068" s="53"/>
      <c r="C1068" s="55"/>
      <c r="D1068" s="56"/>
      <c r="E1068" s="38"/>
      <c r="F1068"/>
    </row>
    <row r="1069" spans="1:6" ht="12.75">
      <c r="A1069" s="38"/>
      <c r="B1069" s="53"/>
      <c r="C1069" s="55"/>
      <c r="D1069" s="56"/>
      <c r="E1069" s="38"/>
      <c r="F1069"/>
    </row>
    <row r="1070" spans="1:6" ht="12.75">
      <c r="A1070" s="30"/>
      <c r="B1070" s="70" t="s">
        <v>123</v>
      </c>
      <c r="C1070" s="70"/>
      <c r="D1070" s="70"/>
      <c r="E1070" s="70"/>
      <c r="F1070"/>
    </row>
    <row r="1071" spans="1:6" ht="12.75">
      <c r="A1071" s="30"/>
      <c r="B1071" s="31"/>
      <c r="C1071" s="31"/>
      <c r="D1071" s="31"/>
      <c r="E1071" s="31"/>
      <c r="F1071"/>
    </row>
    <row r="1072" spans="1:6" ht="30.75" customHeight="1">
      <c r="A1072" s="32" t="s">
        <v>0</v>
      </c>
      <c r="B1072" s="32" t="s">
        <v>1</v>
      </c>
      <c r="C1072" s="32" t="s">
        <v>2</v>
      </c>
      <c r="D1072" s="32" t="s">
        <v>139</v>
      </c>
      <c r="E1072" s="33"/>
      <c r="F1072"/>
    </row>
    <row r="1073" spans="1:6" ht="25.5">
      <c r="A1073" s="42">
        <v>13</v>
      </c>
      <c r="B1073" s="43" t="s">
        <v>135</v>
      </c>
      <c r="C1073" s="44">
        <v>16200</v>
      </c>
      <c r="D1073" s="37"/>
      <c r="E1073" s="38"/>
      <c r="F1073"/>
    </row>
    <row r="1074" spans="1:6" ht="9.75" customHeight="1">
      <c r="A1074" s="38"/>
      <c r="B1074" s="53"/>
      <c r="C1074" s="55"/>
      <c r="D1074" s="56"/>
      <c r="E1074" s="38"/>
      <c r="F1074"/>
    </row>
    <row r="1075" spans="1:6" ht="30" customHeight="1">
      <c r="A1075" s="69" t="s">
        <v>245</v>
      </c>
      <c r="B1075" s="69"/>
      <c r="C1075" s="69"/>
      <c r="D1075" s="69"/>
      <c r="E1075" s="38"/>
      <c r="F1075"/>
    </row>
    <row r="1076" spans="1:6" ht="12.75">
      <c r="A1076" s="38"/>
      <c r="B1076" s="53"/>
      <c r="C1076" s="55"/>
      <c r="D1076" s="56"/>
      <c r="E1076" s="38"/>
      <c r="F1076"/>
    </row>
    <row r="1077" spans="1:6" ht="12.75">
      <c r="A1077" s="38"/>
      <c r="B1077" s="53"/>
      <c r="C1077" s="55"/>
      <c r="D1077" s="56"/>
      <c r="E1077" s="38"/>
      <c r="F1077"/>
    </row>
    <row r="1078" spans="1:6" ht="12.75">
      <c r="A1078" s="30"/>
      <c r="B1078" s="70" t="s">
        <v>124</v>
      </c>
      <c r="C1078" s="70"/>
      <c r="D1078" s="70"/>
      <c r="E1078" s="70"/>
      <c r="F1078"/>
    </row>
    <row r="1079" spans="1:6" ht="12.75">
      <c r="A1079" s="30"/>
      <c r="B1079" s="31"/>
      <c r="C1079" s="31"/>
      <c r="D1079" s="31"/>
      <c r="E1079" s="31"/>
      <c r="F1079"/>
    </row>
    <row r="1080" spans="1:6" ht="31.5" customHeight="1">
      <c r="A1080" s="32" t="s">
        <v>0</v>
      </c>
      <c r="B1080" s="32" t="s">
        <v>1</v>
      </c>
      <c r="C1080" s="32" t="s">
        <v>2</v>
      </c>
      <c r="D1080" s="32" t="s">
        <v>139</v>
      </c>
      <c r="E1080" s="33"/>
      <c r="F1080"/>
    </row>
    <row r="1081" spans="1:6" ht="63.75">
      <c r="A1081" s="42">
        <v>15</v>
      </c>
      <c r="B1081" s="43" t="s">
        <v>137</v>
      </c>
      <c r="C1081" s="44">
        <v>1980.72</v>
      </c>
      <c r="D1081" s="37"/>
      <c r="E1081" s="38"/>
      <c r="F1081"/>
    </row>
    <row r="1082" spans="1:6" ht="9" customHeight="1">
      <c r="A1082" s="38"/>
      <c r="B1082" s="53"/>
      <c r="C1082" s="55"/>
      <c r="D1082" s="56"/>
      <c r="E1082" s="38"/>
      <c r="F1082"/>
    </row>
    <row r="1083" spans="1:6" ht="31.5" customHeight="1">
      <c r="A1083" s="69" t="s">
        <v>289</v>
      </c>
      <c r="B1083" s="69"/>
      <c r="C1083" s="69"/>
      <c r="D1083" s="69"/>
      <c r="E1083" s="38"/>
      <c r="F1083"/>
    </row>
    <row r="1084" spans="1:6" ht="12.75">
      <c r="A1084" s="38"/>
      <c r="B1084" s="53"/>
      <c r="C1084" s="55"/>
      <c r="D1084" s="56"/>
      <c r="E1084" s="38"/>
      <c r="F1084"/>
    </row>
    <row r="1085" spans="1:6" ht="12.75">
      <c r="A1085" s="38"/>
      <c r="B1085" s="53"/>
      <c r="C1085" s="55"/>
      <c r="D1085" s="56"/>
      <c r="E1085" s="38"/>
      <c r="F1085"/>
    </row>
    <row r="1086" spans="1:6" ht="12.75">
      <c r="A1086" s="30"/>
      <c r="B1086" s="70" t="s">
        <v>125</v>
      </c>
      <c r="C1086" s="70"/>
      <c r="D1086" s="70"/>
      <c r="E1086" s="70"/>
      <c r="F1086"/>
    </row>
    <row r="1087" spans="1:6" ht="12.75">
      <c r="A1087" s="30"/>
      <c r="B1087" s="31"/>
      <c r="C1087" s="31"/>
      <c r="D1087" s="31"/>
      <c r="E1087" s="31"/>
      <c r="F1087"/>
    </row>
    <row r="1088" spans="1:6" ht="31.5" customHeight="1">
      <c r="A1088" s="32" t="s">
        <v>0</v>
      </c>
      <c r="B1088" s="32" t="s">
        <v>1</v>
      </c>
      <c r="C1088" s="32" t="s">
        <v>2</v>
      </c>
      <c r="D1088" s="32" t="s">
        <v>139</v>
      </c>
      <c r="E1088" s="33"/>
      <c r="F1088"/>
    </row>
    <row r="1089" spans="1:6" ht="25.5">
      <c r="A1089" s="42">
        <v>8</v>
      </c>
      <c r="B1089" s="43" t="s">
        <v>134</v>
      </c>
      <c r="C1089" s="44" t="s">
        <v>290</v>
      </c>
      <c r="D1089" s="45">
        <f>C1090/7827.84*100</f>
        <v>99.55849889624724</v>
      </c>
      <c r="E1089" s="38"/>
      <c r="F1089"/>
    </row>
    <row r="1090" spans="1:6" ht="25.5">
      <c r="A1090" s="32">
        <v>12</v>
      </c>
      <c r="B1090" s="39" t="s">
        <v>17</v>
      </c>
      <c r="C1090" s="40">
        <v>7793.28</v>
      </c>
      <c r="D1090" s="41">
        <v>100</v>
      </c>
      <c r="E1090" s="38"/>
      <c r="F1090"/>
    </row>
    <row r="1091" spans="1:6" ht="63.75">
      <c r="A1091" s="42">
        <v>15</v>
      </c>
      <c r="B1091" s="43" t="s">
        <v>137</v>
      </c>
      <c r="C1091" s="44">
        <v>7836.48</v>
      </c>
      <c r="D1091" s="45">
        <f>C1090/C1091*100</f>
        <v>99.44873208379272</v>
      </c>
      <c r="E1091" s="38"/>
      <c r="F1091"/>
    </row>
    <row r="1092" spans="1:6" ht="7.5" customHeight="1">
      <c r="A1092" s="38"/>
      <c r="B1092" s="53"/>
      <c r="C1092" s="55"/>
      <c r="D1092" s="56"/>
      <c r="E1092" s="38"/>
      <c r="F1092"/>
    </row>
    <row r="1093" spans="1:6" ht="12.75">
      <c r="A1093" s="67" t="s">
        <v>199</v>
      </c>
      <c r="B1093" s="68"/>
      <c r="C1093" s="68"/>
      <c r="D1093" s="68"/>
      <c r="E1093" s="38"/>
      <c r="F1093"/>
    </row>
    <row r="1094" spans="1:6" ht="12.75">
      <c r="A1094" s="50"/>
      <c r="B1094" s="51"/>
      <c r="C1094" s="51"/>
      <c r="D1094" s="51"/>
      <c r="E1094" s="38"/>
      <c r="F1094"/>
    </row>
    <row r="1095" spans="1:6" ht="29.25" customHeight="1">
      <c r="A1095" s="69" t="s">
        <v>193</v>
      </c>
      <c r="B1095" s="69"/>
      <c r="C1095" s="69"/>
      <c r="D1095" s="69"/>
      <c r="E1095" s="38"/>
      <c r="F1095"/>
    </row>
    <row r="1096" spans="1:6" ht="12.75">
      <c r="A1096" s="38"/>
      <c r="B1096" s="53"/>
      <c r="C1096" s="55"/>
      <c r="D1096" s="56"/>
      <c r="E1096" s="38"/>
      <c r="F1096"/>
    </row>
    <row r="1097" spans="1:6" ht="12.75">
      <c r="A1097" s="38"/>
      <c r="B1097" s="53"/>
      <c r="C1097" s="55"/>
      <c r="D1097" s="56"/>
      <c r="E1097" s="38"/>
      <c r="F1097"/>
    </row>
    <row r="1098" spans="1:6" ht="12.75">
      <c r="A1098" s="30"/>
      <c r="B1098" s="70" t="s">
        <v>126</v>
      </c>
      <c r="C1098" s="70"/>
      <c r="D1098" s="70"/>
      <c r="E1098" s="70"/>
      <c r="F1098"/>
    </row>
    <row r="1099" spans="1:6" ht="12.75">
      <c r="A1099" s="30"/>
      <c r="B1099" s="31"/>
      <c r="C1099" s="31"/>
      <c r="D1099" s="31"/>
      <c r="E1099" s="31"/>
      <c r="F1099"/>
    </row>
    <row r="1100" spans="1:6" ht="31.5" customHeight="1">
      <c r="A1100" s="32" t="s">
        <v>0</v>
      </c>
      <c r="B1100" s="32" t="s">
        <v>1</v>
      </c>
      <c r="C1100" s="32" t="s">
        <v>2</v>
      </c>
      <c r="D1100" s="32" t="s">
        <v>139</v>
      </c>
      <c r="E1100" s="33"/>
      <c r="F1100"/>
    </row>
    <row r="1101" spans="1:6" ht="25.5">
      <c r="A1101" s="32">
        <v>7</v>
      </c>
      <c r="B1101" s="39" t="s">
        <v>133</v>
      </c>
      <c r="C1101" s="40">
        <v>40392</v>
      </c>
      <c r="D1101" s="41">
        <v>100</v>
      </c>
      <c r="E1101" s="38"/>
      <c r="F1101"/>
    </row>
    <row r="1102" spans="1:6" ht="25.5">
      <c r="A1102" s="42">
        <v>12</v>
      </c>
      <c r="B1102" s="43" t="s">
        <v>17</v>
      </c>
      <c r="C1102" s="44">
        <v>44945.28</v>
      </c>
      <c r="D1102" s="45">
        <f>C1101/C1102*100</f>
        <v>89.86928104575163</v>
      </c>
      <c r="E1102" s="38"/>
      <c r="F1102"/>
    </row>
    <row r="1103" spans="1:6" ht="6.75" customHeight="1">
      <c r="A1103" s="38"/>
      <c r="B1103" s="53"/>
      <c r="C1103" s="55"/>
      <c r="D1103" s="56"/>
      <c r="E1103" s="38"/>
      <c r="F1103"/>
    </row>
    <row r="1104" spans="1:6" ht="12.75">
      <c r="A1104" s="67" t="s">
        <v>263</v>
      </c>
      <c r="B1104" s="68"/>
      <c r="C1104" s="68"/>
      <c r="D1104" s="68"/>
      <c r="E1104" s="38"/>
      <c r="F1104"/>
    </row>
    <row r="1105" spans="1:6" ht="12.75">
      <c r="A1105" s="38"/>
      <c r="B1105" s="53"/>
      <c r="C1105" s="55"/>
      <c r="D1105" s="56"/>
      <c r="E1105" s="38"/>
      <c r="F1105"/>
    </row>
    <row r="1106" spans="1:6" ht="12.75">
      <c r="A1106" s="38"/>
      <c r="B1106" s="53"/>
      <c r="C1106" s="55"/>
      <c r="D1106" s="56"/>
      <c r="E1106" s="38"/>
      <c r="F1106"/>
    </row>
    <row r="1107" spans="1:6" ht="12.75">
      <c r="A1107" s="30"/>
      <c r="B1107" s="70" t="s">
        <v>127</v>
      </c>
      <c r="C1107" s="70"/>
      <c r="D1107" s="70"/>
      <c r="E1107" s="70"/>
      <c r="F1107"/>
    </row>
    <row r="1108" spans="1:6" ht="12.75">
      <c r="A1108" s="30"/>
      <c r="B1108" s="31"/>
      <c r="C1108" s="31"/>
      <c r="D1108" s="31"/>
      <c r="E1108" s="31"/>
      <c r="F1108"/>
    </row>
    <row r="1109" spans="1:6" ht="31.5" customHeight="1">
      <c r="A1109" s="32" t="s">
        <v>0</v>
      </c>
      <c r="B1109" s="32" t="s">
        <v>1</v>
      </c>
      <c r="C1109" s="32" t="s">
        <v>2</v>
      </c>
      <c r="D1109" s="32" t="s">
        <v>139</v>
      </c>
      <c r="E1109" s="33"/>
      <c r="F1109"/>
    </row>
    <row r="1110" spans="1:6" ht="25.5">
      <c r="A1110" s="42">
        <v>7</v>
      </c>
      <c r="B1110" s="43" t="s">
        <v>133</v>
      </c>
      <c r="C1110" s="44">
        <v>45900</v>
      </c>
      <c r="D1110" s="45">
        <f>C1111/C1110*100</f>
        <v>84</v>
      </c>
      <c r="E1110" s="38"/>
      <c r="F1110"/>
    </row>
    <row r="1111" spans="1:6" ht="25.5">
      <c r="A1111" s="32">
        <v>12</v>
      </c>
      <c r="B1111" s="39" t="s">
        <v>17</v>
      </c>
      <c r="C1111" s="40">
        <v>38556</v>
      </c>
      <c r="D1111" s="41">
        <v>100</v>
      </c>
      <c r="E1111" s="38"/>
      <c r="F1111"/>
    </row>
    <row r="1112" spans="1:5" ht="6" customHeight="1">
      <c r="A1112" s="38"/>
      <c r="B1112" s="53"/>
      <c r="C1112" s="55"/>
      <c r="D1112" s="56"/>
      <c r="E1112" s="38"/>
    </row>
    <row r="1113" spans="1:5" ht="12.75">
      <c r="A1113" s="67" t="s">
        <v>199</v>
      </c>
      <c r="B1113" s="68"/>
      <c r="C1113" s="68"/>
      <c r="D1113" s="68"/>
      <c r="E1113" s="38"/>
    </row>
    <row r="1114" spans="1:5" ht="12.75">
      <c r="A1114" s="38"/>
      <c r="B1114" s="38"/>
      <c r="C1114" s="38"/>
      <c r="D1114" s="38"/>
      <c r="E1114" s="38"/>
    </row>
    <row r="1115" spans="1:5" ht="12.75">
      <c r="A1115" s="38"/>
      <c r="B1115" s="38"/>
      <c r="C1115" s="38"/>
      <c r="D1115" s="38"/>
      <c r="E1115" s="38"/>
    </row>
    <row r="1116" spans="1:5" ht="54.75" customHeight="1">
      <c r="A1116" s="69" t="s">
        <v>295</v>
      </c>
      <c r="B1116" s="69"/>
      <c r="C1116" s="69"/>
      <c r="D1116" s="69"/>
      <c r="E1116" s="38"/>
    </row>
    <row r="1117" spans="1:5" ht="12.75">
      <c r="A1117" s="38"/>
      <c r="B1117" s="38"/>
      <c r="C1117" s="38"/>
      <c r="D1117" s="38"/>
      <c r="E1117" s="38"/>
    </row>
    <row r="1118" spans="1:5" ht="12.75">
      <c r="A1118" s="38"/>
      <c r="B1118" s="38"/>
      <c r="C1118" s="38"/>
      <c r="D1118" s="38"/>
      <c r="E1118" s="38"/>
    </row>
    <row r="1119" spans="1:5" ht="84.75" customHeight="1">
      <c r="A1119" s="38"/>
      <c r="B1119" s="38"/>
      <c r="C1119" s="82" t="s">
        <v>198</v>
      </c>
      <c r="D1119" s="82"/>
      <c r="E1119" s="38"/>
    </row>
    <row r="1120" spans="1:6" ht="15.75">
      <c r="A1120" s="18"/>
      <c r="B1120" s="18"/>
      <c r="C1120" s="18"/>
      <c r="D1120" s="18"/>
      <c r="E1120" s="18"/>
      <c r="F1120" s="27"/>
    </row>
    <row r="1121" spans="1:6" ht="15.75">
      <c r="A1121" s="18"/>
      <c r="B1121" s="18"/>
      <c r="C1121" s="18"/>
      <c r="D1121" s="18"/>
      <c r="E1121" s="18"/>
      <c r="F1121" s="26"/>
    </row>
    <row r="1122" spans="1:6" ht="15.75">
      <c r="A1122" s="18"/>
      <c r="B1122" s="18"/>
      <c r="C1122" s="18"/>
      <c r="D1122" s="18"/>
      <c r="E1122" s="18"/>
      <c r="F1122" s="24"/>
    </row>
    <row r="1123" spans="1:6" ht="15.75">
      <c r="A1123" s="18"/>
      <c r="B1123" s="18"/>
      <c r="C1123" s="18"/>
      <c r="D1123" s="18"/>
      <c r="E1123" s="18"/>
      <c r="F1123" s="23"/>
    </row>
    <row r="1124" spans="1:5" ht="15.75">
      <c r="A1124" s="18"/>
      <c r="B1124" s="18"/>
      <c r="C1124" s="18"/>
      <c r="D1124" s="18"/>
      <c r="E1124" s="18"/>
    </row>
    <row r="1125" spans="1:7" ht="15.75">
      <c r="A1125" s="22"/>
      <c r="B1125" s="19"/>
      <c r="C1125" s="20"/>
      <c r="D1125" s="21"/>
      <c r="E1125" s="18"/>
      <c r="F1125" s="24"/>
      <c r="G1125" s="25"/>
    </row>
    <row r="1126" spans="1:8" ht="15">
      <c r="A1126" s="80" t="s">
        <v>36</v>
      </c>
      <c r="B1126" s="80"/>
      <c r="D1126" s="79"/>
      <c r="E1126" s="79"/>
      <c r="F1126" s="24"/>
      <c r="G1126" s="25"/>
      <c r="H1126" s="16"/>
    </row>
    <row r="1127" spans="1:7" ht="12.75">
      <c r="A1127" s="77" t="s">
        <v>37</v>
      </c>
      <c r="B1127" s="77"/>
      <c r="F1127" s="24"/>
      <c r="G1127" s="25"/>
    </row>
    <row r="1128" spans="1:7" ht="12.75">
      <c r="A1128" s="77" t="s">
        <v>38</v>
      </c>
      <c r="B1128" s="77"/>
      <c r="F1128" s="24"/>
      <c r="G1128" s="25"/>
    </row>
    <row r="1129" spans="1:7" ht="12.75">
      <c r="A1129" s="65" t="s">
        <v>39</v>
      </c>
      <c r="B1129" s="66"/>
      <c r="F1129" s="24"/>
      <c r="G1129" s="25"/>
    </row>
    <row r="1130" spans="1:7" ht="12.75">
      <c r="A1130" s="65" t="s">
        <v>291</v>
      </c>
      <c r="B1130" s="66"/>
      <c r="F1130" s="24"/>
      <c r="G1130" s="25"/>
    </row>
    <row r="1131" spans="1:7" ht="12.75">
      <c r="A1131" s="11"/>
      <c r="F1131" s="24"/>
      <c r="G1131" s="25"/>
    </row>
    <row r="1132" spans="1:7" ht="12.75">
      <c r="A1132" s="11"/>
      <c r="F1132" s="24"/>
      <c r="G1132" s="25"/>
    </row>
    <row r="1133" spans="1:7" ht="12.75">
      <c r="A1133" s="11"/>
      <c r="F1133" s="24"/>
      <c r="G1133" s="25"/>
    </row>
    <row r="1134" spans="1:7" ht="12.75">
      <c r="A1134" s="11"/>
      <c r="F1134" s="24"/>
      <c r="G1134" s="25"/>
    </row>
    <row r="1135" spans="6:7" ht="12.75">
      <c r="F1135" s="24"/>
      <c r="G1135" s="25"/>
    </row>
    <row r="1136" spans="2:7" ht="12.75">
      <c r="B1136" s="14"/>
      <c r="F1136" s="24"/>
      <c r="G1136" s="25"/>
    </row>
    <row r="1137" spans="6:7" ht="12.75">
      <c r="F1137" s="24"/>
      <c r="G1137" s="25"/>
    </row>
    <row r="1138" ht="12.75">
      <c r="F1138" s="26"/>
    </row>
    <row r="1139" ht="12.75">
      <c r="F1139" s="27"/>
    </row>
    <row r="1142" spans="6:7" ht="12.75">
      <c r="F1142" s="29">
        <f>F1139-F1122</f>
        <v>0</v>
      </c>
      <c r="G1142" t="s">
        <v>196</v>
      </c>
    </row>
    <row r="1143" ht="12.75">
      <c r="F1143" s="28"/>
    </row>
  </sheetData>
  <sheetProtection/>
  <mergeCells count="257">
    <mergeCell ref="C1119:D1119"/>
    <mergeCell ref="C10:E10"/>
    <mergeCell ref="A410:D410"/>
    <mergeCell ref="A444:D444"/>
    <mergeCell ref="A930:D930"/>
    <mergeCell ref="A960:D960"/>
    <mergeCell ref="A971:D971"/>
    <mergeCell ref="A985:D985"/>
    <mergeCell ref="A888:D888"/>
    <mergeCell ref="A917:D917"/>
    <mergeCell ref="B891:E891"/>
    <mergeCell ref="B904:E904"/>
    <mergeCell ref="A1015:D1015"/>
    <mergeCell ref="A1116:D1116"/>
    <mergeCell ref="A821:D821"/>
    <mergeCell ref="A819:D819"/>
    <mergeCell ref="A835:D835"/>
    <mergeCell ref="A851:D851"/>
    <mergeCell ref="A861:D861"/>
    <mergeCell ref="A874:D874"/>
    <mergeCell ref="B624:E624"/>
    <mergeCell ref="B637:E637"/>
    <mergeCell ref="A744:D744"/>
    <mergeCell ref="A757:D757"/>
    <mergeCell ref="A770:D770"/>
    <mergeCell ref="A783:D783"/>
    <mergeCell ref="A634:D634"/>
    <mergeCell ref="A648:D648"/>
    <mergeCell ref="A661:D661"/>
    <mergeCell ref="A672:D672"/>
    <mergeCell ref="A729:D729"/>
    <mergeCell ref="B664:E664"/>
    <mergeCell ref="B675:E675"/>
    <mergeCell ref="B586:E586"/>
    <mergeCell ref="B533:E533"/>
    <mergeCell ref="B559:E559"/>
    <mergeCell ref="B574:E574"/>
    <mergeCell ref="A538:D538"/>
    <mergeCell ref="A621:D621"/>
    <mergeCell ref="B433:E433"/>
    <mergeCell ref="A370:D370"/>
    <mergeCell ref="A530:D530"/>
    <mergeCell ref="A556:D556"/>
    <mergeCell ref="A571:D571"/>
    <mergeCell ref="A583:D583"/>
    <mergeCell ref="A457:D457"/>
    <mergeCell ref="A470:D470"/>
    <mergeCell ref="A491:D491"/>
    <mergeCell ref="A504:D504"/>
    <mergeCell ref="B481:E481"/>
    <mergeCell ref="B494:E494"/>
    <mergeCell ref="A262:D262"/>
    <mergeCell ref="A276:D276"/>
    <mergeCell ref="A290:D290"/>
    <mergeCell ref="A288:D288"/>
    <mergeCell ref="B233:E233"/>
    <mergeCell ref="A260:D260"/>
    <mergeCell ref="A274:D274"/>
    <mergeCell ref="H139:K139"/>
    <mergeCell ref="A152:D152"/>
    <mergeCell ref="A182:D182"/>
    <mergeCell ref="B168:E168"/>
    <mergeCell ref="A137:D137"/>
    <mergeCell ref="A150:D150"/>
    <mergeCell ref="B142:E142"/>
    <mergeCell ref="B1107:E1107"/>
    <mergeCell ref="A24:D24"/>
    <mergeCell ref="A39:D39"/>
    <mergeCell ref="A51:D51"/>
    <mergeCell ref="A63:D63"/>
    <mergeCell ref="A76:D76"/>
    <mergeCell ref="A105:D105"/>
    <mergeCell ref="A116:D116"/>
    <mergeCell ref="B1070:E1070"/>
    <mergeCell ref="B1078:E1078"/>
    <mergeCell ref="A1095:D1095"/>
    <mergeCell ref="A1067:D1067"/>
    <mergeCell ref="B1046:E1046"/>
    <mergeCell ref="A1031:D1031"/>
    <mergeCell ref="A1043:D1043"/>
    <mergeCell ref="B1058:E1058"/>
    <mergeCell ref="B963:E963"/>
    <mergeCell ref="B974:E974"/>
    <mergeCell ref="A969:D969"/>
    <mergeCell ref="A983:D983"/>
    <mergeCell ref="A999:D999"/>
    <mergeCell ref="A1001:D1001"/>
    <mergeCell ref="B920:E920"/>
    <mergeCell ref="A901:D901"/>
    <mergeCell ref="A899:D899"/>
    <mergeCell ref="A915:D915"/>
    <mergeCell ref="A886:D886"/>
    <mergeCell ref="B684:E684"/>
    <mergeCell ref="A698:D698"/>
    <mergeCell ref="A707:D707"/>
    <mergeCell ref="B692:E692"/>
    <mergeCell ref="B701:E701"/>
    <mergeCell ref="B651:E651"/>
    <mergeCell ref="A646:D646"/>
    <mergeCell ref="A608:D608"/>
    <mergeCell ref="A593:D593"/>
    <mergeCell ref="A606:D606"/>
    <mergeCell ref="A619:D619"/>
    <mergeCell ref="A632:D632"/>
    <mergeCell ref="B598:E598"/>
    <mergeCell ref="B611:E611"/>
    <mergeCell ref="A595:D595"/>
    <mergeCell ref="A546:D546"/>
    <mergeCell ref="B541:E541"/>
    <mergeCell ref="A554:D554"/>
    <mergeCell ref="A569:D569"/>
    <mergeCell ref="B549:E549"/>
    <mergeCell ref="B460:E460"/>
    <mergeCell ref="B518:E518"/>
    <mergeCell ref="A515:D515"/>
    <mergeCell ref="A513:D513"/>
    <mergeCell ref="A528:D528"/>
    <mergeCell ref="B507:E507"/>
    <mergeCell ref="A478:D478"/>
    <mergeCell ref="A489:D489"/>
    <mergeCell ref="A502:D502"/>
    <mergeCell ref="B447:E447"/>
    <mergeCell ref="B399:E399"/>
    <mergeCell ref="B473:E473"/>
    <mergeCell ref="A442:D442"/>
    <mergeCell ref="A455:D455"/>
    <mergeCell ref="A468:D468"/>
    <mergeCell ref="B413:E413"/>
    <mergeCell ref="B423:E423"/>
    <mergeCell ref="A328:D328"/>
    <mergeCell ref="A341:D341"/>
    <mergeCell ref="A408:D408"/>
    <mergeCell ref="A420:D420"/>
    <mergeCell ref="A356:D356"/>
    <mergeCell ref="A343:D343"/>
    <mergeCell ref="A358:D358"/>
    <mergeCell ref="A372:D372"/>
    <mergeCell ref="A430:D430"/>
    <mergeCell ref="B375:E375"/>
    <mergeCell ref="B387:E387"/>
    <mergeCell ref="A301:D301"/>
    <mergeCell ref="A311:D311"/>
    <mergeCell ref="A383:D383"/>
    <mergeCell ref="A396:D396"/>
    <mergeCell ref="B331:E331"/>
    <mergeCell ref="B346:E346"/>
    <mergeCell ref="B361:E361"/>
    <mergeCell ref="B315:E315"/>
    <mergeCell ref="B323:E323"/>
    <mergeCell ref="A228:D228"/>
    <mergeCell ref="A244:D244"/>
    <mergeCell ref="A320:D320"/>
    <mergeCell ref="A303:D303"/>
    <mergeCell ref="B265:E265"/>
    <mergeCell ref="B279:E279"/>
    <mergeCell ref="B293:E293"/>
    <mergeCell ref="A230:D230"/>
    <mergeCell ref="A114:D114"/>
    <mergeCell ref="A126:D126"/>
    <mergeCell ref="A212:D212"/>
    <mergeCell ref="A180:D180"/>
    <mergeCell ref="A198:D198"/>
    <mergeCell ref="B306:E306"/>
    <mergeCell ref="A128:D128"/>
    <mergeCell ref="A139:D139"/>
    <mergeCell ref="B131:E131"/>
    <mergeCell ref="A246:D246"/>
    <mergeCell ref="A1128:B1128"/>
    <mergeCell ref="A1127:B1127"/>
    <mergeCell ref="B108:E108"/>
    <mergeCell ref="A165:E165"/>
    <mergeCell ref="D1126:E1126"/>
    <mergeCell ref="A1126:B1126"/>
    <mergeCell ref="B217:E217"/>
    <mergeCell ref="A196:D196"/>
    <mergeCell ref="A214:D214"/>
    <mergeCell ref="B119:E119"/>
    <mergeCell ref="B15:E15"/>
    <mergeCell ref="B29:E29"/>
    <mergeCell ref="B42:E42"/>
    <mergeCell ref="B55:E55"/>
    <mergeCell ref="B732:E732"/>
    <mergeCell ref="A716:D716"/>
    <mergeCell ref="A727:D727"/>
    <mergeCell ref="A22:D22"/>
    <mergeCell ref="A37:D37"/>
    <mergeCell ref="A49:D49"/>
    <mergeCell ref="F6:F11"/>
    <mergeCell ref="A1:E6"/>
    <mergeCell ref="A7:E7"/>
    <mergeCell ref="A12:E14"/>
    <mergeCell ref="B811:E811"/>
    <mergeCell ref="B747:E747"/>
    <mergeCell ref="B760:E760"/>
    <mergeCell ref="B773:E773"/>
    <mergeCell ref="A768:D768"/>
    <mergeCell ref="A781:D781"/>
    <mergeCell ref="A61:D61"/>
    <mergeCell ref="A74:D74"/>
    <mergeCell ref="A89:D89"/>
    <mergeCell ref="A26:D26"/>
    <mergeCell ref="B66:E66"/>
    <mergeCell ref="A163:D163"/>
    <mergeCell ref="B93:E93"/>
    <mergeCell ref="B79:E79"/>
    <mergeCell ref="B155:E155"/>
    <mergeCell ref="A103:D103"/>
    <mergeCell ref="A581:D581"/>
    <mergeCell ref="B201:E201"/>
    <mergeCell ref="B249:E249"/>
    <mergeCell ref="B185:E185"/>
    <mergeCell ref="B824:E824"/>
    <mergeCell ref="B838:E838"/>
    <mergeCell ref="A659:D659"/>
    <mergeCell ref="A670:D670"/>
    <mergeCell ref="A681:D681"/>
    <mergeCell ref="A689:D689"/>
    <mergeCell ref="A742:D742"/>
    <mergeCell ref="A755:D755"/>
    <mergeCell ref="B710:E710"/>
    <mergeCell ref="B719:E719"/>
    <mergeCell ref="A796:D796"/>
    <mergeCell ref="A808:D808"/>
    <mergeCell ref="B786:E786"/>
    <mergeCell ref="B801:E801"/>
    <mergeCell ref="A798:D798"/>
    <mergeCell ref="A833:D833"/>
    <mergeCell ref="A849:D849"/>
    <mergeCell ref="A859:D859"/>
    <mergeCell ref="A872:D872"/>
    <mergeCell ref="A877:E877"/>
    <mergeCell ref="B854:E854"/>
    <mergeCell ref="B864:E864"/>
    <mergeCell ref="A928:D928"/>
    <mergeCell ref="A941:D941"/>
    <mergeCell ref="A949:D949"/>
    <mergeCell ref="A958:D958"/>
    <mergeCell ref="B933:E933"/>
    <mergeCell ref="B944:E944"/>
    <mergeCell ref="B952:E952"/>
    <mergeCell ref="A1013:D1013"/>
    <mergeCell ref="A1029:D1029"/>
    <mergeCell ref="A1041:D1041"/>
    <mergeCell ref="B988:E988"/>
    <mergeCell ref="B1004:E1004"/>
    <mergeCell ref="B1018:E1018"/>
    <mergeCell ref="B1034:E1034"/>
    <mergeCell ref="A1113:D1113"/>
    <mergeCell ref="A1053:D1053"/>
    <mergeCell ref="A1065:D1065"/>
    <mergeCell ref="A1075:D1075"/>
    <mergeCell ref="A1083:D1083"/>
    <mergeCell ref="A1093:D1093"/>
    <mergeCell ref="A1104:D1104"/>
    <mergeCell ref="B1086:E1086"/>
    <mergeCell ref="A1055:D1055"/>
    <mergeCell ref="B1098:E1098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95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94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0.875" style="0" customWidth="1"/>
    <col min="3" max="3" width="42.375" style="0" customWidth="1"/>
    <col min="11" max="11" width="49.625" style="0" customWidth="1"/>
  </cols>
  <sheetData>
    <row r="5" spans="2:3" ht="14.25">
      <c r="B5" s="1" t="s">
        <v>0</v>
      </c>
      <c r="C5" s="1" t="s">
        <v>1</v>
      </c>
    </row>
    <row r="6" spans="2:3" ht="34.5" customHeight="1">
      <c r="B6" s="5"/>
      <c r="C6" s="2" t="s">
        <v>4</v>
      </c>
    </row>
    <row r="7" spans="2:3" ht="14.25" customHeight="1">
      <c r="B7" s="5"/>
      <c r="C7" s="2"/>
    </row>
    <row r="8" spans="2:3" ht="33.75" customHeight="1">
      <c r="B8" s="6"/>
      <c r="C8" s="2" t="s">
        <v>5</v>
      </c>
    </row>
    <row r="9" spans="2:3" ht="33.75" customHeight="1">
      <c r="B9" s="6"/>
      <c r="C9" s="2"/>
    </row>
    <row r="10" spans="2:3" ht="30">
      <c r="B10" s="6"/>
      <c r="C10" s="2" t="s">
        <v>27</v>
      </c>
    </row>
    <row r="11" spans="2:3" ht="12.75">
      <c r="B11" s="6"/>
      <c r="C11" s="7"/>
    </row>
    <row r="12" spans="2:3" ht="78" customHeight="1">
      <c r="B12" s="6"/>
      <c r="C12" s="2" t="s">
        <v>6</v>
      </c>
    </row>
    <row r="13" spans="2:3" ht="12.75">
      <c r="B13" s="6"/>
      <c r="C13" s="7"/>
    </row>
    <row r="14" spans="2:3" ht="30">
      <c r="B14" s="6"/>
      <c r="C14" s="2" t="s">
        <v>3</v>
      </c>
    </row>
    <row r="15" spans="2:3" ht="12.75">
      <c r="B15" s="6"/>
      <c r="C15" s="7"/>
    </row>
    <row r="16" spans="2:3" ht="30">
      <c r="B16" s="6"/>
      <c r="C16" s="2" t="s">
        <v>7</v>
      </c>
    </row>
    <row r="17" spans="2:3" ht="12.75">
      <c r="B17" s="6"/>
      <c r="C17" s="7"/>
    </row>
    <row r="18" spans="2:3" ht="30">
      <c r="B18" s="6"/>
      <c r="C18" s="2" t="s">
        <v>8</v>
      </c>
    </row>
    <row r="19" spans="2:3" ht="12.75">
      <c r="B19" s="6"/>
      <c r="C19" s="7"/>
    </row>
    <row r="20" spans="2:3" ht="30">
      <c r="B20" s="6"/>
      <c r="C20" s="2" t="s">
        <v>9</v>
      </c>
    </row>
    <row r="21" spans="2:3" ht="12.75">
      <c r="B21" s="6"/>
      <c r="C21" s="7"/>
    </row>
    <row r="22" spans="2:3" ht="30">
      <c r="B22" s="6"/>
      <c r="C22" s="2" t="s">
        <v>10</v>
      </c>
    </row>
    <row r="23" spans="2:3" ht="12.75">
      <c r="B23" s="6"/>
      <c r="C23" s="7"/>
    </row>
    <row r="24" spans="2:3" ht="30">
      <c r="B24" s="6"/>
      <c r="C24" s="2" t="s">
        <v>11</v>
      </c>
    </row>
    <row r="25" spans="2:3" ht="12.75">
      <c r="B25" s="6"/>
      <c r="C25" s="7"/>
    </row>
    <row r="26" spans="2:3" ht="30">
      <c r="B26" s="6"/>
      <c r="C26" s="2" t="s">
        <v>12</v>
      </c>
    </row>
    <row r="27" spans="2:3" ht="12.75">
      <c r="B27" s="6"/>
      <c r="C27" s="7"/>
    </row>
    <row r="28" spans="2:3" ht="30">
      <c r="B28" s="6"/>
      <c r="C28" s="4" t="s">
        <v>13</v>
      </c>
    </row>
    <row r="29" spans="2:3" ht="12.75">
      <c r="B29" s="6"/>
      <c r="C29" s="7"/>
    </row>
    <row r="30" spans="2:3" ht="30">
      <c r="B30" s="6"/>
      <c r="C30" s="4" t="s">
        <v>14</v>
      </c>
    </row>
    <row r="31" spans="2:3" ht="12.75">
      <c r="B31" s="6"/>
      <c r="C31" s="7"/>
    </row>
    <row r="32" spans="2:3" ht="30">
      <c r="B32" s="6"/>
      <c r="C32" s="4" t="s">
        <v>15</v>
      </c>
    </row>
    <row r="33" spans="2:3" ht="12.75">
      <c r="B33" s="6"/>
      <c r="C33" s="7"/>
    </row>
    <row r="34" spans="2:3" ht="30">
      <c r="B34" s="6"/>
      <c r="C34" s="2" t="s">
        <v>16</v>
      </c>
    </row>
    <row r="35" spans="2:3" ht="12.75">
      <c r="B35" s="6"/>
      <c r="C35" s="7"/>
    </row>
    <row r="36" spans="2:3" ht="30">
      <c r="B36" s="6"/>
      <c r="C36" s="2" t="s">
        <v>17</v>
      </c>
    </row>
    <row r="37" spans="2:3" ht="15">
      <c r="B37" s="6"/>
      <c r="C37" s="2"/>
    </row>
    <row r="38" spans="2:3" ht="30">
      <c r="B38" s="6"/>
      <c r="C38" s="2" t="s">
        <v>30</v>
      </c>
    </row>
    <row r="39" spans="2:3" ht="15">
      <c r="B39" s="6"/>
      <c r="C39" s="2"/>
    </row>
    <row r="40" spans="2:3" ht="30">
      <c r="B40" s="6"/>
      <c r="C40" s="2" t="s">
        <v>3</v>
      </c>
    </row>
    <row r="41" spans="2:3" ht="12.75">
      <c r="B41" s="6"/>
      <c r="C41" s="7"/>
    </row>
    <row r="42" spans="2:3" ht="30">
      <c r="B42" s="6"/>
      <c r="C42" s="2" t="s">
        <v>18</v>
      </c>
    </row>
    <row r="43" spans="2:3" ht="12.75">
      <c r="B43" s="6"/>
      <c r="C43" s="7"/>
    </row>
    <row r="44" spans="2:3" ht="30">
      <c r="B44" s="6"/>
      <c r="C44" s="2" t="s">
        <v>19</v>
      </c>
    </row>
    <row r="45" spans="2:3" ht="12.75">
      <c r="B45" s="6"/>
      <c r="C45" s="7"/>
    </row>
    <row r="46" spans="2:3" ht="30">
      <c r="B46" s="6"/>
      <c r="C46" s="2" t="s">
        <v>20</v>
      </c>
    </row>
    <row r="47" spans="2:3" ht="12.75">
      <c r="B47" s="6"/>
      <c r="C47" s="7"/>
    </row>
    <row r="48" spans="2:3" ht="45">
      <c r="B48" s="6"/>
      <c r="C48" s="2" t="s">
        <v>21</v>
      </c>
    </row>
    <row r="49" spans="2:3" ht="12.75">
      <c r="B49" s="6"/>
      <c r="C49" s="7"/>
    </row>
    <row r="50" spans="2:3" ht="30">
      <c r="B50" s="6"/>
      <c r="C50" s="4" t="s">
        <v>22</v>
      </c>
    </row>
    <row r="51" spans="2:3" ht="15">
      <c r="B51" s="6"/>
      <c r="C51" s="4"/>
    </row>
    <row r="52" spans="2:3" ht="30">
      <c r="B52" s="6"/>
      <c r="C52" s="4" t="s">
        <v>28</v>
      </c>
    </row>
    <row r="53" spans="2:3" ht="15">
      <c r="B53" s="6"/>
      <c r="C53" s="4"/>
    </row>
    <row r="54" spans="2:3" ht="30">
      <c r="B54" s="6"/>
      <c r="C54" s="4" t="s">
        <v>26</v>
      </c>
    </row>
    <row r="55" spans="2:3" ht="12.75">
      <c r="B55" s="6"/>
      <c r="C55" s="6"/>
    </row>
    <row r="56" spans="2:3" ht="30">
      <c r="B56" s="6"/>
      <c r="C56" s="4" t="s">
        <v>20</v>
      </c>
    </row>
    <row r="57" spans="2:3" ht="15">
      <c r="B57" s="6"/>
      <c r="C57" s="4"/>
    </row>
    <row r="58" spans="2:11" ht="75">
      <c r="B58" s="6"/>
      <c r="C58" s="2" t="s">
        <v>23</v>
      </c>
      <c r="J58" s="8"/>
      <c r="K58" s="8"/>
    </row>
    <row r="59" spans="2:11" ht="14.25">
      <c r="B59" s="6"/>
      <c r="C59" s="6"/>
      <c r="J59" s="9"/>
      <c r="K59" s="8"/>
    </row>
    <row r="60" spans="2:11" ht="30">
      <c r="B60" s="6"/>
      <c r="C60" s="4" t="s">
        <v>24</v>
      </c>
      <c r="K60" s="8"/>
    </row>
    <row r="61" spans="2:11" ht="14.25">
      <c r="B61" s="6"/>
      <c r="C61" s="6"/>
      <c r="K61" s="8"/>
    </row>
    <row r="62" spans="2:11" ht="90">
      <c r="B62" s="6"/>
      <c r="C62" s="2" t="s">
        <v>25</v>
      </c>
      <c r="K62" s="9"/>
    </row>
    <row r="63" spans="2:11" ht="15">
      <c r="B63" s="6"/>
      <c r="C63" s="2"/>
      <c r="K63" s="9"/>
    </row>
    <row r="64" spans="2:3" ht="75">
      <c r="B64" s="6"/>
      <c r="C64" s="2" t="s">
        <v>29</v>
      </c>
    </row>
    <row r="65" spans="2:3" ht="12.75">
      <c r="B65" s="6"/>
      <c r="C65" s="6"/>
    </row>
    <row r="66" spans="2:3" ht="30">
      <c r="B66" s="6"/>
      <c r="C66" s="4" t="s">
        <v>31</v>
      </c>
    </row>
    <row r="67" spans="2:3" ht="12.75">
      <c r="B67" s="6"/>
      <c r="C67" s="6"/>
    </row>
    <row r="68" spans="2:3" ht="30">
      <c r="B68" s="6"/>
      <c r="C68" s="2" t="s">
        <v>32</v>
      </c>
    </row>
    <row r="69" spans="2:3" ht="12.75">
      <c r="B69" s="6"/>
      <c r="C69" s="6"/>
    </row>
    <row r="70" spans="2:3" ht="30">
      <c r="B70" s="6"/>
      <c r="C70" s="2" t="s">
        <v>33</v>
      </c>
    </row>
    <row r="71" spans="2:3" ht="12.75">
      <c r="B71" s="6"/>
      <c r="C71" s="6"/>
    </row>
    <row r="72" spans="2:3" ht="30">
      <c r="B72" s="6"/>
      <c r="C72" s="2" t="s">
        <v>17</v>
      </c>
    </row>
    <row r="73" spans="2:3" ht="12.75">
      <c r="B73" s="6"/>
      <c r="C73" s="6"/>
    </row>
    <row r="74" spans="2:3" ht="30">
      <c r="B74" s="6"/>
      <c r="C74" s="2" t="s">
        <v>34</v>
      </c>
    </row>
    <row r="75" ht="12.75">
      <c r="C75" s="6"/>
    </row>
    <row r="76" ht="30">
      <c r="C76" s="2" t="s">
        <v>35</v>
      </c>
    </row>
    <row r="77" ht="12.75">
      <c r="C77" s="6"/>
    </row>
    <row r="78" ht="15">
      <c r="C78" s="2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00390625" defaultRowHeight="12.75"/>
  <cols>
    <col min="1" max="1" width="13.25390625" style="0" customWidth="1"/>
  </cols>
  <sheetData>
    <row r="1" spans="1:3" ht="14.25" customHeight="1">
      <c r="A1" s="84"/>
      <c r="B1" s="85"/>
      <c r="C1" s="85"/>
    </row>
    <row r="2" spans="1:3" ht="42.75" customHeight="1">
      <c r="A2" s="84"/>
      <c r="B2" s="85"/>
      <c r="C2" s="85"/>
    </row>
    <row r="3" spans="1:3" ht="12.75">
      <c r="A3" s="84"/>
      <c r="B3" s="85"/>
      <c r="C3" s="85"/>
    </row>
    <row r="4" spans="1:3" ht="12.75">
      <c r="A4" s="84"/>
      <c r="B4" s="85"/>
      <c r="C4" s="85"/>
    </row>
  </sheetData>
  <sheetProtection/>
  <mergeCells count="3">
    <mergeCell ref="A1:A4"/>
    <mergeCell ref="B1:B4"/>
    <mergeCell ref="C1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badynski</dc:creator>
  <cp:keywords/>
  <dc:description/>
  <cp:lastModifiedBy>User</cp:lastModifiedBy>
  <cp:lastPrinted>2019-01-15T15:10:05Z</cp:lastPrinted>
  <dcterms:created xsi:type="dcterms:W3CDTF">2010-01-16T17:15:00Z</dcterms:created>
  <dcterms:modified xsi:type="dcterms:W3CDTF">2019-06-07T09:18:34Z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